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115"/>
  </bookViews>
  <sheets>
    <sheet name="2019 v 121118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6" i="1" l="1"/>
  <c r="E54" i="1"/>
  <c r="D54" i="1"/>
  <c r="C54" i="1"/>
  <c r="L53" i="1"/>
  <c r="K53" i="1"/>
  <c r="G53" i="1"/>
  <c r="J53" i="1" s="1"/>
  <c r="N53" i="1" s="1"/>
  <c r="L52" i="1"/>
  <c r="K52" i="1"/>
  <c r="G52" i="1"/>
  <c r="J52" i="1" s="1"/>
  <c r="N52" i="1" s="1"/>
  <c r="L51" i="1"/>
  <c r="K51" i="1"/>
  <c r="G51" i="1"/>
  <c r="J51" i="1" s="1"/>
  <c r="N51" i="1" s="1"/>
  <c r="L50" i="1"/>
  <c r="K50" i="1"/>
  <c r="G50" i="1"/>
  <c r="J50" i="1" s="1"/>
  <c r="L49" i="1"/>
  <c r="K49" i="1"/>
  <c r="G49" i="1"/>
  <c r="J49" i="1" s="1"/>
  <c r="N49" i="1" s="1"/>
  <c r="L48" i="1"/>
  <c r="K48" i="1"/>
  <c r="G48" i="1"/>
  <c r="J48" i="1" s="1"/>
  <c r="N48" i="1" s="1"/>
  <c r="O48" i="1" s="1"/>
  <c r="L47" i="1"/>
  <c r="K47" i="1"/>
  <c r="I47" i="1"/>
  <c r="G47" i="1"/>
  <c r="J47" i="1" s="1"/>
  <c r="N47" i="1" s="1"/>
  <c r="P47" i="1" s="1"/>
  <c r="L46" i="1"/>
  <c r="K46" i="1"/>
  <c r="J46" i="1"/>
  <c r="N46" i="1" s="1"/>
  <c r="P46" i="1" s="1"/>
  <c r="I46" i="1"/>
  <c r="G46" i="1"/>
  <c r="L45" i="1"/>
  <c r="K45" i="1"/>
  <c r="I45" i="1"/>
  <c r="G45" i="1"/>
  <c r="J45" i="1" s="1"/>
  <c r="N45" i="1" s="1"/>
  <c r="P45" i="1" s="1"/>
  <c r="L44" i="1"/>
  <c r="K44" i="1"/>
  <c r="I44" i="1"/>
  <c r="J44" i="1" s="1"/>
  <c r="N44" i="1" s="1"/>
  <c r="G44" i="1"/>
  <c r="L43" i="1"/>
  <c r="K43" i="1"/>
  <c r="J43" i="1"/>
  <c r="N43" i="1" s="1"/>
  <c r="P43" i="1" s="1"/>
  <c r="I43" i="1"/>
  <c r="G43" i="1"/>
  <c r="L42" i="1"/>
  <c r="K42" i="1"/>
  <c r="I42" i="1"/>
  <c r="G42" i="1"/>
  <c r="J42" i="1" s="1"/>
  <c r="N42" i="1" s="1"/>
  <c r="L41" i="1"/>
  <c r="K41" i="1"/>
  <c r="I41" i="1"/>
  <c r="J41" i="1" s="1"/>
  <c r="N41" i="1" s="1"/>
  <c r="P41" i="1" s="1"/>
  <c r="G41" i="1"/>
  <c r="L40" i="1"/>
  <c r="K40" i="1"/>
  <c r="I40" i="1"/>
  <c r="G40" i="1"/>
  <c r="J40" i="1" s="1"/>
  <c r="N40" i="1" s="1"/>
  <c r="L39" i="1"/>
  <c r="K39" i="1"/>
  <c r="I39" i="1"/>
  <c r="G39" i="1"/>
  <c r="J39" i="1" s="1"/>
  <c r="N39" i="1" s="1"/>
  <c r="P39" i="1" s="1"/>
  <c r="L38" i="1"/>
  <c r="K38" i="1"/>
  <c r="J38" i="1"/>
  <c r="N38" i="1" s="1"/>
  <c r="P38" i="1" s="1"/>
  <c r="I38" i="1"/>
  <c r="G38" i="1"/>
  <c r="L37" i="1"/>
  <c r="K37" i="1"/>
  <c r="I37" i="1"/>
  <c r="G37" i="1"/>
  <c r="J37" i="1" s="1"/>
  <c r="N37" i="1" s="1"/>
  <c r="P37" i="1" s="1"/>
  <c r="L36" i="1"/>
  <c r="K36" i="1"/>
  <c r="I36" i="1"/>
  <c r="J36" i="1" s="1"/>
  <c r="N36" i="1" s="1"/>
  <c r="G36" i="1"/>
  <c r="L35" i="1"/>
  <c r="K35" i="1"/>
  <c r="J35" i="1"/>
  <c r="N35" i="1" s="1"/>
  <c r="P35" i="1" s="1"/>
  <c r="I35" i="1"/>
  <c r="G35" i="1"/>
  <c r="L34" i="1"/>
  <c r="K34" i="1"/>
  <c r="I34" i="1"/>
  <c r="G34" i="1"/>
  <c r="J34" i="1" s="1"/>
  <c r="N34" i="1" s="1"/>
  <c r="L33" i="1"/>
  <c r="K33" i="1"/>
  <c r="I33" i="1"/>
  <c r="J33" i="1" s="1"/>
  <c r="N33" i="1" s="1"/>
  <c r="P33" i="1" s="1"/>
  <c r="G33" i="1"/>
  <c r="L32" i="1"/>
  <c r="K32" i="1"/>
  <c r="G32" i="1"/>
  <c r="J32" i="1" s="1"/>
  <c r="N32" i="1" s="1"/>
  <c r="L31" i="1"/>
  <c r="K31" i="1"/>
  <c r="I31" i="1"/>
  <c r="G31" i="1"/>
  <c r="K30" i="1"/>
  <c r="I30" i="1"/>
  <c r="G30" i="1"/>
  <c r="L29" i="1"/>
  <c r="K29" i="1"/>
  <c r="I29" i="1"/>
  <c r="G29" i="1"/>
  <c r="L28" i="1"/>
  <c r="K28" i="1"/>
  <c r="I28" i="1"/>
  <c r="G28" i="1"/>
  <c r="L27" i="1"/>
  <c r="K27" i="1"/>
  <c r="I27" i="1"/>
  <c r="G27" i="1"/>
  <c r="L26" i="1"/>
  <c r="K26" i="1"/>
  <c r="I26" i="1"/>
  <c r="G26" i="1"/>
  <c r="L25" i="1"/>
  <c r="K25" i="1"/>
  <c r="I25" i="1"/>
  <c r="G25" i="1"/>
  <c r="L24" i="1"/>
  <c r="K24" i="1"/>
  <c r="I24" i="1"/>
  <c r="G24" i="1"/>
  <c r="L23" i="1"/>
  <c r="K23" i="1"/>
  <c r="I23" i="1"/>
  <c r="G23" i="1"/>
  <c r="L22" i="1"/>
  <c r="K22" i="1"/>
  <c r="I22" i="1"/>
  <c r="G22" i="1"/>
  <c r="L21" i="1"/>
  <c r="K21" i="1"/>
  <c r="I21" i="1"/>
  <c r="G21" i="1"/>
  <c r="L20" i="1"/>
  <c r="K20" i="1"/>
  <c r="I20" i="1"/>
  <c r="G20" i="1"/>
  <c r="L19" i="1"/>
  <c r="K19" i="1"/>
  <c r="I19" i="1"/>
  <c r="G19" i="1"/>
  <c r="L18" i="1"/>
  <c r="K18" i="1"/>
  <c r="I18" i="1"/>
  <c r="G18" i="1"/>
  <c r="L17" i="1"/>
  <c r="K17" i="1"/>
  <c r="I17" i="1"/>
  <c r="G17" i="1"/>
  <c r="L16" i="1"/>
  <c r="K16" i="1"/>
  <c r="I16" i="1"/>
  <c r="G16" i="1"/>
  <c r="L15" i="1"/>
  <c r="K15" i="1"/>
  <c r="G15" i="1"/>
  <c r="J15" i="1" s="1"/>
  <c r="N15" i="1" s="1"/>
  <c r="L14" i="1"/>
  <c r="K14" i="1"/>
  <c r="I14" i="1"/>
  <c r="G14" i="1"/>
  <c r="J14" i="1" s="1"/>
  <c r="N14" i="1" s="1"/>
  <c r="O14" i="1" s="1"/>
  <c r="L13" i="1"/>
  <c r="K13" i="1"/>
  <c r="I13" i="1"/>
  <c r="G13" i="1"/>
  <c r="J13" i="1" s="1"/>
  <c r="L12" i="1"/>
  <c r="K12" i="1"/>
  <c r="I12" i="1"/>
  <c r="G12" i="1"/>
  <c r="J12" i="1" s="1"/>
  <c r="L11" i="1"/>
  <c r="K11" i="1"/>
  <c r="I11" i="1"/>
  <c r="G11" i="1"/>
  <c r="J11" i="1" s="1"/>
  <c r="N11" i="1" s="1"/>
  <c r="O11" i="1" s="1"/>
  <c r="L10" i="1"/>
  <c r="K10" i="1"/>
  <c r="I10" i="1"/>
  <c r="G10" i="1"/>
  <c r="J10" i="1" s="1"/>
  <c r="N10" i="1" s="1"/>
  <c r="O10" i="1" s="1"/>
  <c r="L9" i="1"/>
  <c r="K9" i="1"/>
  <c r="I9" i="1"/>
  <c r="G9" i="1"/>
  <c r="J9" i="1" s="1"/>
  <c r="L8" i="1"/>
  <c r="K8" i="1"/>
  <c r="I8" i="1"/>
  <c r="G8" i="1"/>
  <c r="J8" i="1" s="1"/>
  <c r="L7" i="1"/>
  <c r="K7" i="1"/>
  <c r="I7" i="1"/>
  <c r="G7" i="1"/>
  <c r="J7" i="1" s="1"/>
  <c r="N7" i="1" s="1"/>
  <c r="O7" i="1" s="1"/>
  <c r="M6" i="1"/>
  <c r="M54" i="1" s="1"/>
  <c r="K6" i="1"/>
  <c r="I6" i="1"/>
  <c r="G6" i="1"/>
  <c r="L5" i="1"/>
  <c r="K5" i="1"/>
  <c r="I5" i="1"/>
  <c r="G5" i="1"/>
  <c r="L4" i="1"/>
  <c r="K4" i="1"/>
  <c r="I4" i="1"/>
  <c r="G4" i="1"/>
  <c r="P40" i="1" l="1"/>
  <c r="O40" i="1"/>
  <c r="P34" i="1"/>
  <c r="O34" i="1"/>
  <c r="P44" i="1"/>
  <c r="O44" i="1"/>
  <c r="P36" i="1"/>
  <c r="O36" i="1"/>
  <c r="P42" i="1"/>
  <c r="O42" i="1"/>
  <c r="P32" i="1"/>
  <c r="O32" i="1"/>
  <c r="L54" i="1"/>
  <c r="N1" i="1" s="1"/>
  <c r="J5" i="1"/>
  <c r="N5" i="1" s="1"/>
  <c r="J6" i="1"/>
  <c r="N6" i="1" s="1"/>
  <c r="P6" i="1" s="1"/>
  <c r="J16" i="1"/>
  <c r="N16" i="1" s="1"/>
  <c r="O16" i="1" s="1"/>
  <c r="J17" i="1"/>
  <c r="N17" i="1" s="1"/>
  <c r="J18" i="1"/>
  <c r="N18" i="1" s="1"/>
  <c r="J19" i="1"/>
  <c r="N19" i="1" s="1"/>
  <c r="J20" i="1"/>
  <c r="N20" i="1" s="1"/>
  <c r="O20" i="1" s="1"/>
  <c r="J21" i="1"/>
  <c r="N21" i="1" s="1"/>
  <c r="J22" i="1"/>
  <c r="N22" i="1" s="1"/>
  <c r="J23" i="1"/>
  <c r="N23" i="1" s="1"/>
  <c r="J24" i="1"/>
  <c r="N24" i="1" s="1"/>
  <c r="O24" i="1" s="1"/>
  <c r="J25" i="1"/>
  <c r="N25" i="1" s="1"/>
  <c r="J26" i="1"/>
  <c r="N26" i="1" s="1"/>
  <c r="J27" i="1"/>
  <c r="N27" i="1" s="1"/>
  <c r="J28" i="1"/>
  <c r="N28" i="1" s="1"/>
  <c r="O28" i="1" s="1"/>
  <c r="J29" i="1"/>
  <c r="N29" i="1" s="1"/>
  <c r="J30" i="1"/>
  <c r="N30" i="1" s="1"/>
  <c r="O38" i="1"/>
  <c r="O46" i="1"/>
  <c r="N50" i="1"/>
  <c r="P30" i="1"/>
  <c r="O30" i="1"/>
  <c r="P10" i="1"/>
  <c r="O18" i="1"/>
  <c r="P18" i="1"/>
  <c r="O22" i="1"/>
  <c r="P22" i="1"/>
  <c r="O26" i="1"/>
  <c r="P26" i="1"/>
  <c r="P7" i="1"/>
  <c r="P11" i="1"/>
  <c r="I54" i="1"/>
  <c r="J31" i="1"/>
  <c r="N31" i="1" s="1"/>
  <c r="J4" i="1"/>
  <c r="G54" i="1"/>
  <c r="O5" i="1"/>
  <c r="P5" i="1"/>
  <c r="O6" i="1"/>
  <c r="N9" i="1"/>
  <c r="N13" i="1"/>
  <c r="O33" i="1"/>
  <c r="O35" i="1"/>
  <c r="O37" i="1"/>
  <c r="O39" i="1"/>
  <c r="O41" i="1"/>
  <c r="O43" i="1"/>
  <c r="O45" i="1"/>
  <c r="O47" i="1"/>
  <c r="P48" i="1"/>
  <c r="P50" i="1"/>
  <c r="O50" i="1"/>
  <c r="P51" i="1"/>
  <c r="O51" i="1"/>
  <c r="P14" i="1"/>
  <c r="O17" i="1"/>
  <c r="P17" i="1"/>
  <c r="O19" i="1"/>
  <c r="P19" i="1"/>
  <c r="O21" i="1"/>
  <c r="P21" i="1"/>
  <c r="O23" i="1"/>
  <c r="P23" i="1"/>
  <c r="O25" i="1"/>
  <c r="P25" i="1"/>
  <c r="O27" i="1"/>
  <c r="P27" i="1"/>
  <c r="O29" i="1"/>
  <c r="P29" i="1"/>
  <c r="O49" i="1"/>
  <c r="P49" i="1"/>
  <c r="O15" i="1"/>
  <c r="P15" i="1"/>
  <c r="O53" i="1"/>
  <c r="P53" i="1"/>
  <c r="N8" i="1"/>
  <c r="N12" i="1"/>
  <c r="O52" i="1"/>
  <c r="P52" i="1"/>
  <c r="P28" i="1" l="1"/>
  <c r="P24" i="1"/>
  <c r="P20" i="1"/>
  <c r="P16" i="1"/>
  <c r="O12" i="1"/>
  <c r="P12" i="1"/>
  <c r="O13" i="1"/>
  <c r="P13" i="1"/>
  <c r="O8" i="1"/>
  <c r="P8" i="1"/>
  <c r="O9" i="1"/>
  <c r="P9" i="1"/>
  <c r="N4" i="1"/>
  <c r="J54" i="1"/>
  <c r="P31" i="1"/>
  <c r="O31" i="1"/>
  <c r="O4" i="1" l="1"/>
  <c r="P4" i="1"/>
  <c r="P54" i="1" s="1"/>
  <c r="P1" i="1" s="1"/>
  <c r="N54" i="1"/>
  <c r="P56" i="1" l="1"/>
  <c r="O1" i="1"/>
</calcChain>
</file>

<file path=xl/sharedStrings.xml><?xml version="1.0" encoding="utf-8"?>
<sst xmlns="http://schemas.openxmlformats.org/spreadsheetml/2006/main" count="123" uniqueCount="123">
  <si>
    <t>F =</t>
  </si>
  <si>
    <t>Accreditation Body</t>
  </si>
  <si>
    <t>Country</t>
  </si>
  <si>
    <r>
      <t>E</t>
    </r>
    <r>
      <rPr>
        <b/>
        <vertAlign val="subscript"/>
        <sz val="10"/>
        <rFont val="Arial"/>
        <family val="2"/>
        <charset val="238"/>
      </rPr>
      <t>1</t>
    </r>
    <r>
      <rPr>
        <b/>
        <sz val="10"/>
        <rFont val="Arial"/>
        <family val="2"/>
      </rPr>
      <t xml:space="preserve"> Standard fee element </t>
    </r>
  </si>
  <si>
    <t>UN Coef for 2016-2018</t>
  </si>
  <si>
    <r>
      <t>E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</rPr>
      <t xml:space="preserve"> Economy element</t>
    </r>
  </si>
  <si>
    <t>No. Of accreditations under EA MLA 2017</t>
  </si>
  <si>
    <r>
      <t>E</t>
    </r>
    <r>
      <rPr>
        <b/>
        <vertAlign val="subscript"/>
        <sz val="11"/>
        <color indexed="8"/>
        <rFont val="Calibri"/>
        <family val="2"/>
        <charset val="238"/>
      </rPr>
      <t>3</t>
    </r>
    <r>
      <rPr>
        <b/>
        <sz val="11"/>
        <color indexed="8"/>
        <rFont val="Calibri"/>
        <family val="2"/>
        <charset val="238"/>
      </rPr>
      <t xml:space="preserve"> Accreditation element </t>
    </r>
  </si>
  <si>
    <t xml:space="preserve">MLA scopes </t>
  </si>
  <si>
    <r>
      <t>E</t>
    </r>
    <r>
      <rPr>
        <b/>
        <vertAlign val="subscript"/>
        <sz val="11"/>
        <color indexed="8"/>
        <rFont val="Calibri"/>
        <family val="2"/>
        <charset val="238"/>
      </rPr>
      <t xml:space="preserve">4      </t>
    </r>
    <r>
      <rPr>
        <b/>
        <sz val="11"/>
        <color indexed="8"/>
        <rFont val="Calibri"/>
        <family val="2"/>
        <charset val="238"/>
      </rPr>
      <t xml:space="preserve">            MLA element</t>
    </r>
  </si>
  <si>
    <t>Total of elements</t>
  </si>
  <si>
    <t xml:space="preserve">F                    Fee adjustment factor </t>
  </si>
  <si>
    <t>2018 fee       - Actuals End Nov</t>
  </si>
  <si>
    <t>2018 Additional fee - Actuals Nov 2018</t>
  </si>
  <si>
    <t xml:space="preserve">2019  fee    </t>
  </si>
  <si>
    <t>Variation         to 2018</t>
  </si>
  <si>
    <t>Additional membership fee to EA Reserves</t>
  </si>
  <si>
    <t>ALGERAC</t>
  </si>
  <si>
    <t>ALGERIA</t>
  </si>
  <si>
    <t>BATA</t>
  </si>
  <si>
    <t>BOSNIA HERZEGOVINA</t>
  </si>
  <si>
    <t>BSCA</t>
  </si>
  <si>
    <t>BELARUS</t>
  </si>
  <si>
    <t>GAC</t>
  </si>
  <si>
    <t>GEORGIA</t>
  </si>
  <si>
    <t>ISRAC</t>
  </si>
  <si>
    <t>ISRAEL</t>
  </si>
  <si>
    <t>MOLDAC</t>
  </si>
  <si>
    <t>MOLDOVA</t>
  </si>
  <si>
    <t>TUNAC</t>
  </si>
  <si>
    <t>TUNISIA</t>
  </si>
  <si>
    <t>NAAU</t>
  </si>
  <si>
    <t>UKRAINE</t>
  </si>
  <si>
    <t>AA</t>
  </si>
  <si>
    <t>AUSTRIA</t>
  </si>
  <si>
    <t>AB of FYROM</t>
  </si>
  <si>
    <t>FYROM</t>
  </si>
  <si>
    <t>ACCREDIA</t>
  </si>
  <si>
    <t>ITALY</t>
  </si>
  <si>
    <t>ATCG</t>
  </si>
  <si>
    <t>MONTENEGRO</t>
  </si>
  <si>
    <t>ATS</t>
  </si>
  <si>
    <t>SERBIA</t>
  </si>
  <si>
    <t>BAS</t>
  </si>
  <si>
    <t>BULGARIA</t>
  </si>
  <si>
    <t>BELAC</t>
  </si>
  <si>
    <t>BELGIUM</t>
  </si>
  <si>
    <t>CAI</t>
  </si>
  <si>
    <t>CZECH REPUBLIC</t>
  </si>
  <si>
    <t>COFRAC</t>
  </si>
  <si>
    <t>FRANCE</t>
  </si>
  <si>
    <t>CYS-CYSAB</t>
  </si>
  <si>
    <t>CYPRUS</t>
  </si>
  <si>
    <t>DAkkS</t>
  </si>
  <si>
    <t>GERMANY</t>
  </si>
  <si>
    <t>DANAK</t>
  </si>
  <si>
    <t>DENMARK</t>
  </si>
  <si>
    <t>DPA</t>
  </si>
  <si>
    <t>ALBANIA</t>
  </si>
  <si>
    <t>EAK</t>
  </si>
  <si>
    <t>ESTONIA</t>
  </si>
  <si>
    <t>ENAC</t>
  </si>
  <si>
    <t>SPAIN</t>
  </si>
  <si>
    <t>ESYD</t>
  </si>
  <si>
    <t>GREECE</t>
  </si>
  <si>
    <t>FINAS</t>
  </si>
  <si>
    <t>FINLAND</t>
  </si>
  <si>
    <t>HAA</t>
  </si>
  <si>
    <t>CROATIA</t>
  </si>
  <si>
    <t>INAB</t>
  </si>
  <si>
    <t>IRELAND</t>
  </si>
  <si>
    <t>IPAC</t>
  </si>
  <si>
    <t>PORTUGAL</t>
  </si>
  <si>
    <t>ISAC</t>
  </si>
  <si>
    <t>ICELAND</t>
  </si>
  <si>
    <t>LA</t>
  </si>
  <si>
    <t>LITHUANIA</t>
  </si>
  <si>
    <t>LATAK</t>
  </si>
  <si>
    <t>LATVIA</t>
  </si>
  <si>
    <t>NA</t>
  </si>
  <si>
    <t>NORWAY</t>
  </si>
  <si>
    <t>NAB-MALTA</t>
  </si>
  <si>
    <t>MALTA</t>
  </si>
  <si>
    <t>NAH</t>
  </si>
  <si>
    <t>HUNGARY</t>
  </si>
  <si>
    <t>OLAS</t>
  </si>
  <si>
    <t>LUXEMBURG</t>
  </si>
  <si>
    <t>PCA</t>
  </si>
  <si>
    <t>POLAND</t>
  </si>
  <si>
    <t>RENAR</t>
  </si>
  <si>
    <t>ROMANIA</t>
  </si>
  <si>
    <t>RvA</t>
  </si>
  <si>
    <t>NETHERLANDS</t>
  </si>
  <si>
    <t>SA</t>
  </si>
  <si>
    <t>SLOVENIA</t>
  </si>
  <si>
    <t>SAS</t>
  </si>
  <si>
    <t>SWITZERLAND</t>
  </si>
  <si>
    <t>SNAS</t>
  </si>
  <si>
    <t>SLOVAKIA</t>
  </si>
  <si>
    <t>SWEDAC</t>
  </si>
  <si>
    <t>SWEDEN</t>
  </si>
  <si>
    <t>TURKAK</t>
  </si>
  <si>
    <t>TURKEY</t>
  </si>
  <si>
    <t>UKAS</t>
  </si>
  <si>
    <t>UK</t>
  </si>
  <si>
    <t>AZAK</t>
  </si>
  <si>
    <t>AZERBAIJAN</t>
  </si>
  <si>
    <t>DAK</t>
  </si>
  <si>
    <t>KOSOVO</t>
  </si>
  <si>
    <t>EGAC</t>
  </si>
  <si>
    <t>EGYPT</t>
  </si>
  <si>
    <t>ARMNAB</t>
  </si>
  <si>
    <t>ARMENIA</t>
  </si>
  <si>
    <t>JAS-AU</t>
  </si>
  <si>
    <t>JORDAN</t>
  </si>
  <si>
    <t>SEMAC</t>
  </si>
  <si>
    <t>MOROCCO</t>
  </si>
  <si>
    <t>TOTAL</t>
  </si>
  <si>
    <t>Increase 2019/2018</t>
  </si>
  <si>
    <t>Impact of elements:</t>
  </si>
  <si>
    <r>
      <t>(E</t>
    </r>
    <r>
      <rPr>
        <vertAlign val="subscript"/>
        <sz val="11"/>
        <color indexed="8"/>
        <rFont val="Calibri"/>
        <family val="2"/>
        <charset val="238"/>
      </rPr>
      <t>1</t>
    </r>
    <r>
      <rPr>
        <sz val="11"/>
        <color theme="1"/>
        <rFont val="Calibri"/>
        <family val="2"/>
        <charset val="238"/>
        <scheme val="minor"/>
      </rPr>
      <t>=6.000</t>
    </r>
    <r>
      <rPr>
        <sz val="11"/>
        <color indexed="8"/>
        <rFont val="Calibri"/>
        <family val="2"/>
        <charset val="238"/>
      </rPr>
      <t xml:space="preserve">€; </t>
    </r>
    <r>
      <rPr>
        <sz val="11"/>
        <color theme="1"/>
        <rFont val="Calibri"/>
        <family val="2"/>
        <charset val="238"/>
        <scheme val="minor"/>
      </rPr>
      <t>E</t>
    </r>
    <r>
      <rPr>
        <vertAlign val="sub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 xml:space="preserve"> floor=50, E</t>
    </r>
    <r>
      <rPr>
        <vertAlign val="sub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 xml:space="preserve"> ceiling=2000;)</t>
    </r>
  </si>
  <si>
    <t>Membership fees 2019 rev 12Nov2018</t>
  </si>
  <si>
    <t>AI_8.2c EAGA(18)11-31 Membership Fee Budget 2019 Rev12Nov2018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</si>
</sst>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"/>
    <numFmt numFmtId="165" formatCode="#,##0.000"/>
    <numFmt numFmtId="166" formatCode="0.0000%"/>
    <numFmt numFmtId="167" formatCode="0.0%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0" xfId="0" applyFont="1"/>
    <xf numFmtId="0" fontId="4" fillId="0" borderId="0" xfId="0" applyFont="1" applyFill="1"/>
    <xf numFmtId="0" fontId="0" fillId="0" borderId="0" xfId="0" applyFill="1"/>
    <xf numFmtId="0" fontId="5" fillId="0" borderId="0" xfId="0" applyFont="1"/>
    <xf numFmtId="0" fontId="0" fillId="2" borderId="0" xfId="0" applyFill="1"/>
    <xf numFmtId="164" fontId="5" fillId="2" borderId="0" xfId="0" applyNumberFormat="1" applyFont="1" applyFill="1"/>
    <xf numFmtId="3" fontId="0" fillId="0" borderId="0" xfId="0" applyNumberFormat="1" applyFill="1"/>
    <xf numFmtId="3" fontId="5" fillId="2" borderId="0" xfId="0" applyNumberFormat="1" applyFont="1" applyFill="1"/>
    <xf numFmtId="3" fontId="6" fillId="0" borderId="1" xfId="0" applyNumberFormat="1" applyFont="1" applyBorder="1"/>
    <xf numFmtId="165" fontId="5" fillId="0" borderId="0" xfId="0" applyNumberFormat="1" applyFont="1"/>
    <xf numFmtId="3" fontId="7" fillId="0" borderId="0" xfId="0" applyNumberFormat="1" applyFont="1"/>
    <xf numFmtId="0" fontId="0" fillId="0" borderId="0" xfId="0" applyBorder="1"/>
    <xf numFmtId="166" fontId="0" fillId="0" borderId="0" xfId="0" applyNumberFormat="1" applyBorder="1" applyAlignment="1">
      <alignment horizontal="center"/>
    </xf>
    <xf numFmtId="3" fontId="0" fillId="0" borderId="0" xfId="0" applyNumberFormat="1"/>
    <xf numFmtId="3" fontId="0" fillId="0" borderId="0" xfId="0" applyNumberFormat="1" applyBorder="1"/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4" fillId="0" borderId="0" xfId="0" applyFont="1" applyFill="1" applyBorder="1" applyAlignment="1">
      <alignment horizontal="left" vertical="center" wrapText="1"/>
    </xf>
    <xf numFmtId="3" fontId="14" fillId="3" borderId="5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 wrapText="1"/>
    </xf>
    <xf numFmtId="3" fontId="14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3" fontId="5" fillId="3" borderId="5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3" fontId="1" fillId="6" borderId="5" xfId="0" applyNumberFormat="1" applyFont="1" applyFill="1" applyBorder="1" applyAlignment="1">
      <alignment horizontal="center" vertical="center" wrapText="1"/>
    </xf>
    <xf numFmtId="3" fontId="1" fillId="6" borderId="0" xfId="0" applyNumberFormat="1" applyFont="1" applyFill="1" applyBorder="1" applyAlignment="1">
      <alignment horizontal="center" vertical="center" wrapText="1"/>
    </xf>
    <xf numFmtId="3" fontId="5" fillId="7" borderId="0" xfId="0" applyNumberFormat="1" applyFont="1" applyFill="1" applyAlignment="1">
      <alignment horizontal="center" vertical="center"/>
    </xf>
    <xf numFmtId="10" fontId="5" fillId="7" borderId="5" xfId="0" applyNumberFormat="1" applyFont="1" applyFill="1" applyBorder="1" applyAlignment="1">
      <alignment horizontal="center" vertical="center"/>
    </xf>
    <xf numFmtId="3" fontId="5" fillId="8" borderId="7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" fontId="5" fillId="4" borderId="8" xfId="0" applyNumberFormat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6" borderId="5" xfId="0" applyNumberFormat="1" applyFont="1" applyFill="1" applyBorder="1" applyAlignment="1">
      <alignment horizontal="center" vertical="center" wrapText="1"/>
    </xf>
    <xf numFmtId="3" fontId="2" fillId="6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3" fontId="0" fillId="4" borderId="8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3" fontId="0" fillId="7" borderId="0" xfId="0" applyNumberFormat="1" applyFill="1" applyAlignment="1">
      <alignment horizontal="center"/>
    </xf>
    <xf numFmtId="0" fontId="5" fillId="0" borderId="0" xfId="0" applyFont="1" applyFill="1" applyBorder="1" applyAlignment="1">
      <alignment vertical="center"/>
    </xf>
    <xf numFmtId="3" fontId="14" fillId="3" borderId="5" xfId="0" applyNumberFormat="1" applyFont="1" applyFill="1" applyBorder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5" fillId="4" borderId="8" xfId="0" applyNumberFormat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3" fontId="5" fillId="7" borderId="0" xfId="0" applyNumberFormat="1" applyFont="1" applyFill="1" applyAlignment="1">
      <alignment horizontal="center"/>
    </xf>
    <xf numFmtId="0" fontId="14" fillId="0" borderId="9" xfId="0" applyFont="1" applyFill="1" applyBorder="1" applyAlignment="1">
      <alignment horizontal="left" vertical="center" wrapText="1"/>
    </xf>
    <xf numFmtId="3" fontId="14" fillId="3" borderId="10" xfId="0" applyNumberFormat="1" applyFont="1" applyFill="1" applyBorder="1" applyAlignment="1">
      <alignment horizontal="center" vertical="center" wrapText="1"/>
    </xf>
    <xf numFmtId="165" fontId="14" fillId="0" borderId="9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3" fontId="0" fillId="7" borderId="9" xfId="0" applyNumberFormat="1" applyFill="1" applyBorder="1" applyAlignment="1">
      <alignment horizontal="center"/>
    </xf>
    <xf numFmtId="10" fontId="5" fillId="7" borderId="10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0" fillId="7" borderId="0" xfId="0" applyNumberForma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/>
    </xf>
    <xf numFmtId="0" fontId="7" fillId="0" borderId="0" xfId="0" applyFont="1"/>
    <xf numFmtId="0" fontId="17" fillId="0" borderId="0" xfId="0" applyFont="1" applyFill="1" applyBorder="1" applyAlignment="1">
      <alignment horizontal="left" vertical="center" wrapText="1"/>
    </xf>
    <xf numFmtId="3" fontId="5" fillId="6" borderId="5" xfId="0" applyNumberFormat="1" applyFont="1" applyFill="1" applyBorder="1" applyAlignment="1">
      <alignment horizontal="center" vertical="center"/>
    </xf>
    <xf numFmtId="3" fontId="5" fillId="6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3" fontId="7" fillId="0" borderId="0" xfId="0" applyNumberFormat="1" applyFont="1" applyFill="1"/>
    <xf numFmtId="0" fontId="7" fillId="0" borderId="0" xfId="0" applyFont="1" applyAlignment="1">
      <alignment vertical="center"/>
    </xf>
    <xf numFmtId="0" fontId="0" fillId="0" borderId="0" xfId="0" quotePrefix="1"/>
    <xf numFmtId="3" fontId="14" fillId="3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3" fontId="5" fillId="4" borderId="11" xfId="0" applyNumberFormat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3" fontId="5" fillId="8" borderId="12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left"/>
    </xf>
    <xf numFmtId="0" fontId="8" fillId="0" borderId="13" xfId="0" applyFont="1" applyFill="1" applyBorder="1" applyAlignment="1">
      <alignment horizontal="left"/>
    </xf>
    <xf numFmtId="3" fontId="8" fillId="0" borderId="14" xfId="0" applyNumberFormat="1" applyFont="1" applyFill="1" applyBorder="1" applyAlignment="1">
      <alignment horizontal="right" vertical="center"/>
    </xf>
    <xf numFmtId="165" fontId="8" fillId="0" borderId="13" xfId="0" applyNumberFormat="1" applyFont="1" applyFill="1" applyBorder="1" applyAlignment="1">
      <alignment horizontal="right" vertical="center"/>
    </xf>
    <xf numFmtId="3" fontId="8" fillId="0" borderId="13" xfId="0" applyNumberFormat="1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3" fontId="8" fillId="0" borderId="15" xfId="0" applyNumberFormat="1" applyFont="1" applyFill="1" applyBorder="1" applyAlignment="1">
      <alignment horizontal="right" vertical="center"/>
    </xf>
    <xf numFmtId="3" fontId="11" fillId="0" borderId="13" xfId="0" applyNumberFormat="1" applyFont="1" applyFill="1" applyBorder="1"/>
    <xf numFmtId="3" fontId="11" fillId="0" borderId="14" xfId="0" applyNumberFormat="1" applyFont="1" applyFill="1" applyBorder="1"/>
    <xf numFmtId="3" fontId="11" fillId="8" borderId="0" xfId="0" applyNumberFormat="1" applyFont="1" applyFill="1"/>
    <xf numFmtId="0" fontId="11" fillId="0" borderId="0" xfId="0" applyFont="1" applyFill="1"/>
    <xf numFmtId="0" fontId="14" fillId="0" borderId="0" xfId="0" applyFont="1" applyFill="1" applyBorder="1" applyAlignment="1">
      <alignment horizontal="left"/>
    </xf>
    <xf numFmtId="3" fontId="11" fillId="0" borderId="0" xfId="0" applyNumberFormat="1" applyFont="1" applyFill="1" applyAlignment="1">
      <alignment horizontal="center"/>
    </xf>
    <xf numFmtId="167" fontId="14" fillId="0" borderId="0" xfId="0" applyNumberFormat="1" applyFont="1" applyFill="1" applyBorder="1" applyAlignment="1">
      <alignment horizontal="right"/>
    </xf>
    <xf numFmtId="3" fontId="19" fillId="0" borderId="0" xfId="0" applyNumberFormat="1" applyFont="1" applyFill="1" applyAlignment="1">
      <alignment horizontal="right"/>
    </xf>
    <xf numFmtId="0" fontId="0" fillId="0" borderId="0" xfId="0" applyFill="1" applyBorder="1"/>
    <xf numFmtId="3" fontId="11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/>
    <xf numFmtId="0" fontId="5" fillId="0" borderId="0" xfId="0" applyFont="1" applyFill="1"/>
    <xf numFmtId="0" fontId="11" fillId="0" borderId="0" xfId="0" applyFont="1" applyFill="1" applyAlignment="1">
      <alignment horizontal="center"/>
    </xf>
    <xf numFmtId="10" fontId="0" fillId="0" borderId="2" xfId="0" applyNumberFormat="1" applyFill="1" applyBorder="1"/>
    <xf numFmtId="10" fontId="0" fillId="0" borderId="0" xfId="0" applyNumberFormat="1" applyFill="1" applyBorder="1"/>
    <xf numFmtId="3" fontId="0" fillId="0" borderId="0" xfId="0" applyNumberFormat="1" applyFill="1" applyBorder="1"/>
    <xf numFmtId="0" fontId="8" fillId="8" borderId="0" xfId="0" applyFont="1" applyFill="1" applyBorder="1" applyAlignment="1"/>
    <xf numFmtId="0" fontId="0" fillId="8" borderId="0" xfId="0" applyFill="1"/>
    <xf numFmtId="0" fontId="5" fillId="8" borderId="0" xfId="0" applyFont="1" applyFill="1"/>
    <xf numFmtId="0" fontId="20" fillId="0" borderId="0" xfId="0" applyFont="1" applyFill="1" applyAlignment="1">
      <alignment horizontal="center"/>
    </xf>
    <xf numFmtId="167" fontId="18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0" fontId="21" fillId="0" borderId="0" xfId="0" applyNumberFormat="1" applyFont="1" applyFill="1" applyBorder="1"/>
    <xf numFmtId="9" fontId="0" fillId="0" borderId="0" xfId="0" applyNumberFormat="1" applyFill="1" applyBorder="1"/>
    <xf numFmtId="0" fontId="0" fillId="8" borderId="0" xfId="0" applyFont="1" applyFill="1" applyBorder="1" applyAlignment="1">
      <alignment horizontal="left"/>
    </xf>
    <xf numFmtId="0" fontId="5" fillId="8" borderId="0" xfId="0" applyFont="1" applyFill="1" applyBorder="1" applyAlignment="1">
      <alignment horizontal="left"/>
    </xf>
    <xf numFmtId="167" fontId="0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0" fontId="24" fillId="0" borderId="0" xfId="0" applyFont="1" applyFill="1" applyBorder="1" applyAlignment="1">
      <alignment horizontal="left"/>
    </xf>
    <xf numFmtId="167" fontId="7" fillId="0" borderId="0" xfId="0" applyNumberFormat="1" applyFont="1" applyFill="1"/>
    <xf numFmtId="10" fontId="0" fillId="0" borderId="0" xfId="0" applyNumberFormat="1"/>
    <xf numFmtId="0" fontId="0" fillId="0" borderId="0" xfId="0" applyFill="1" applyAlignment="1">
      <alignment vertical="top" wrapText="1"/>
    </xf>
    <xf numFmtId="10" fontId="0" fillId="0" borderId="0" xfId="0" applyNumberFormat="1" applyFill="1" applyAlignment="1">
      <alignment vertical="top"/>
    </xf>
    <xf numFmtId="9" fontId="0" fillId="0" borderId="0" xfId="0" applyNumberFormat="1"/>
    <xf numFmtId="0" fontId="0" fillId="0" borderId="0" xfId="0" applyFont="1" applyFill="1" applyBorder="1" applyAlignment="1">
      <alignment horizontal="left" vertical="top"/>
    </xf>
    <xf numFmtId="3" fontId="11" fillId="0" borderId="0" xfId="0" applyNumberFormat="1" applyFont="1" applyFill="1" applyBorder="1" applyAlignment="1">
      <alignment horizontal="center"/>
    </xf>
    <xf numFmtId="3" fontId="0" fillId="0" borderId="0" xfId="0" applyNumberFormat="1" applyFill="1" applyBorder="1" applyAlignment="1"/>
    <xf numFmtId="0" fontId="0" fillId="0" borderId="0" xfId="0" applyAlignment="1"/>
    <xf numFmtId="0" fontId="18" fillId="8" borderId="0" xfId="0" applyFont="1" applyFill="1" applyBorder="1" applyAlignment="1">
      <alignment horizontal="left"/>
    </xf>
    <xf numFmtId="0" fontId="21" fillId="0" borderId="0" xfId="0" applyFont="1" applyFill="1" applyBorder="1" applyAlignment="1"/>
    <xf numFmtId="0" fontId="21" fillId="0" borderId="0" xfId="0" applyFont="1" applyAlignment="1"/>
    <xf numFmtId="0" fontId="7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s%20Steinhorst\AppData\Local\Microsoft\Windows\Temporary%20Internet%20Files\Content.Outlook\MYE4L5G8\AI%208%203%201c%20EAGA(17)_Membership%20fees%202019%20p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2015"/>
      <sheetName val="New 2016"/>
      <sheetName val="New 2016Rev"/>
      <sheetName val="New 2017"/>
      <sheetName val="2018 V191017 "/>
      <sheetName val="2018 VINAB"/>
      <sheetName val="2019 prev"/>
      <sheetName val="Rapport sur la compatibilité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P4">
            <v>6778.7019</v>
          </cell>
        </row>
        <row r="5">
          <cell r="P5">
            <v>7132.059765</v>
          </cell>
        </row>
        <row r="6">
          <cell r="P6">
            <v>7860.4096500000005</v>
          </cell>
        </row>
        <row r="7">
          <cell r="P7">
            <v>8480.5887600000005</v>
          </cell>
        </row>
        <row r="8">
          <cell r="P8">
            <v>7629.6453300000003</v>
          </cell>
        </row>
        <row r="9">
          <cell r="P9">
            <v>7485.4176299999999</v>
          </cell>
        </row>
        <row r="10">
          <cell r="P10">
            <v>11480.52492</v>
          </cell>
        </row>
        <row r="11">
          <cell r="P11">
            <v>14807.377199999999</v>
          </cell>
        </row>
        <row r="12">
          <cell r="P12">
            <v>10384.394399999999</v>
          </cell>
        </row>
        <row r="13">
          <cell r="P13">
            <v>31826.245800000001</v>
          </cell>
        </row>
        <row r="14">
          <cell r="P14">
            <v>7692.1440000000002</v>
          </cell>
        </row>
        <row r="15">
          <cell r="P15">
            <v>14268.92712</v>
          </cell>
        </row>
        <row r="16">
          <cell r="P16">
            <v>15016.76325</v>
          </cell>
        </row>
        <row r="17">
          <cell r="P17">
            <v>15470.824619999999</v>
          </cell>
        </row>
        <row r="18">
          <cell r="P18">
            <v>21018.783479999998</v>
          </cell>
        </row>
        <row r="19">
          <cell r="P19">
            <v>33076.2192</v>
          </cell>
        </row>
        <row r="20">
          <cell r="P20">
            <v>9461.3371200000001</v>
          </cell>
        </row>
        <row r="21">
          <cell r="P21">
            <v>34806.9516</v>
          </cell>
        </row>
        <row r="22">
          <cell r="P22">
            <v>13326.63948</v>
          </cell>
        </row>
        <row r="23">
          <cell r="P23">
            <v>8759.4289800000006</v>
          </cell>
        </row>
        <row r="24">
          <cell r="P24">
            <v>11663.21334</v>
          </cell>
        </row>
        <row r="25">
          <cell r="P25">
            <v>27124.422780000001</v>
          </cell>
        </row>
        <row r="26">
          <cell r="P26">
            <v>17297.70882</v>
          </cell>
        </row>
        <row r="27">
          <cell r="P27">
            <v>12615.11616</v>
          </cell>
        </row>
        <row r="28">
          <cell r="P28">
            <v>13259.33322</v>
          </cell>
        </row>
        <row r="30">
          <cell r="P30">
            <v>17490.012419999999</v>
          </cell>
        </row>
        <row r="31">
          <cell r="P31">
            <v>7692.1440000000002</v>
          </cell>
        </row>
        <row r="32">
          <cell r="P32">
            <v>11288.221320000001</v>
          </cell>
        </row>
        <row r="33">
          <cell r="P33">
            <v>12047.820540000001</v>
          </cell>
        </row>
        <row r="34">
          <cell r="P34">
            <v>12797.80458</v>
          </cell>
        </row>
        <row r="35">
          <cell r="P35">
            <v>9038.2692000000006</v>
          </cell>
        </row>
        <row r="36">
          <cell r="P36">
            <v>12162.4</v>
          </cell>
        </row>
        <row r="37">
          <cell r="P37">
            <v>9442.1067600000006</v>
          </cell>
        </row>
        <row r="38">
          <cell r="P38">
            <v>24874.470659999999</v>
          </cell>
        </row>
        <row r="39">
          <cell r="P39">
            <v>25316.768939999998</v>
          </cell>
        </row>
        <row r="40">
          <cell r="P40">
            <v>18297.687539999999</v>
          </cell>
        </row>
        <row r="41">
          <cell r="P41">
            <v>11557.44636</v>
          </cell>
        </row>
        <row r="42">
          <cell r="P42">
            <v>18855.367979999999</v>
          </cell>
        </row>
        <row r="43">
          <cell r="P43">
            <v>13903.550279999999</v>
          </cell>
        </row>
        <row r="44">
          <cell r="P44">
            <v>25797.52794</v>
          </cell>
        </row>
        <row r="45">
          <cell r="P45">
            <v>23903.337479999998</v>
          </cell>
        </row>
        <row r="46">
          <cell r="P46">
            <v>33076.2192</v>
          </cell>
        </row>
        <row r="47">
          <cell r="P47">
            <v>3846.0720000000001</v>
          </cell>
        </row>
        <row r="49">
          <cell r="P49">
            <v>3846.0720000000001</v>
          </cell>
        </row>
        <row r="50">
          <cell r="P50">
            <v>3846.0720000000001</v>
          </cell>
        </row>
        <row r="51">
          <cell r="P51">
            <v>3846.0720000000001</v>
          </cell>
        </row>
        <row r="52">
          <cell r="P52">
            <v>3846.0720000000001</v>
          </cell>
        </row>
        <row r="53">
          <cell r="P53">
            <v>3846.0720000000001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82"/>
  <sheetViews>
    <sheetView tabSelected="1" workbookViewId="0">
      <selection activeCell="F2" sqref="F2"/>
    </sheetView>
  </sheetViews>
  <sheetFormatPr baseColWidth="10" defaultColWidth="9.140625" defaultRowHeight="15" x14ac:dyDescent="0.25"/>
  <cols>
    <col min="1" max="1" width="17.140625" customWidth="1"/>
    <col min="2" max="2" width="22.28515625" style="3" customWidth="1"/>
    <col min="3" max="3" width="10.5703125" style="3" customWidth="1"/>
    <col min="4" max="4" width="9.140625" customWidth="1"/>
    <col min="5" max="5" width="9.85546875" customWidth="1"/>
    <col min="6" max="7" width="14.5703125" style="4" customWidth="1"/>
    <col min="8" max="8" width="14" customWidth="1"/>
    <col min="9" max="9" width="9" customWidth="1"/>
    <col min="10" max="10" width="11.7109375" customWidth="1"/>
    <col min="11" max="11" width="11.140625" customWidth="1"/>
    <col min="12" max="14" width="12.7109375" customWidth="1"/>
    <col min="15" max="17" width="13.5703125" customWidth="1"/>
    <col min="18" max="19" width="13.5703125" style="14" customWidth="1"/>
    <col min="20" max="20" width="13.42578125" customWidth="1"/>
  </cols>
  <sheetData>
    <row r="1" spans="1:91" ht="15.75" thickBot="1" x14ac:dyDescent="0.3">
      <c r="A1" s="1" t="s">
        <v>121</v>
      </c>
      <c r="B1" s="2"/>
      <c r="K1" s="5" t="s">
        <v>0</v>
      </c>
      <c r="L1" s="6">
        <v>0.93493470000000001</v>
      </c>
      <c r="M1" s="6"/>
      <c r="N1" s="7">
        <f>L54</f>
        <v>699478.76572500018</v>
      </c>
      <c r="O1" s="8">
        <f>N54</f>
        <v>699999.63391050033</v>
      </c>
      <c r="P1" s="9">
        <f>+P54</f>
        <v>34999.631695708034</v>
      </c>
      <c r="Q1" s="10"/>
      <c r="R1"/>
      <c r="S1" s="11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</row>
    <row r="2" spans="1:91" x14ac:dyDescent="0.25">
      <c r="A2" t="s">
        <v>122</v>
      </c>
      <c r="P2" s="13">
        <v>4.9999500000000002E-2</v>
      </c>
      <c r="T2" s="13"/>
      <c r="U2" s="15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</row>
    <row r="3" spans="1:91" s="28" customFormat="1" ht="60" x14ac:dyDescent="0.25">
      <c r="A3" s="16" t="s">
        <v>1</v>
      </c>
      <c r="B3" s="16" t="s">
        <v>2</v>
      </c>
      <c r="C3" s="17" t="s">
        <v>3</v>
      </c>
      <c r="D3" s="18" t="s">
        <v>4</v>
      </c>
      <c r="E3" s="19" t="s">
        <v>5</v>
      </c>
      <c r="F3" s="20" t="s">
        <v>6</v>
      </c>
      <c r="G3" s="21" t="s">
        <v>7</v>
      </c>
      <c r="H3" s="20" t="s">
        <v>8</v>
      </c>
      <c r="I3" s="21" t="s">
        <v>9</v>
      </c>
      <c r="J3" s="22" t="s">
        <v>10</v>
      </c>
      <c r="K3" s="23" t="s">
        <v>11</v>
      </c>
      <c r="L3" s="24" t="s">
        <v>12</v>
      </c>
      <c r="M3" s="24" t="s">
        <v>13</v>
      </c>
      <c r="N3" s="25" t="s">
        <v>14</v>
      </c>
      <c r="O3" s="26" t="s">
        <v>15</v>
      </c>
      <c r="P3" s="27" t="s">
        <v>16</v>
      </c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</row>
    <row r="4" spans="1:91" s="12" customFormat="1" x14ac:dyDescent="0.25">
      <c r="A4" t="s">
        <v>17</v>
      </c>
      <c r="B4" s="29" t="s">
        <v>18</v>
      </c>
      <c r="C4" s="30">
        <v>6000</v>
      </c>
      <c r="D4" s="31">
        <v>0.161</v>
      </c>
      <c r="E4" s="32">
        <v>1500</v>
      </c>
      <c r="F4" s="33">
        <v>43</v>
      </c>
      <c r="G4" s="34">
        <f t="shared" ref="G4:G53" si="0">IF(F4&lt;50,500,IF(F4&gt;2000,20000,F4*10))</f>
        <v>500</v>
      </c>
      <c r="H4" s="35">
        <v>3</v>
      </c>
      <c r="I4" s="36">
        <f>+IF(H4&gt;0,(H4-1)*200+1000,1000)</f>
        <v>1400</v>
      </c>
      <c r="J4" s="37">
        <f t="shared" ref="J4:J53" si="1">C4+E4+G4+I4</f>
        <v>9400</v>
      </c>
      <c r="K4" s="38">
        <f t="shared" ref="K4:K11" si="2">$L$1*0.75</f>
        <v>0.70120102500000003</v>
      </c>
      <c r="L4" s="39">
        <f>+'[1]2018 V191017 '!P4</f>
        <v>6778.7019</v>
      </c>
      <c r="M4" s="40">
        <v>341</v>
      </c>
      <c r="N4" s="41">
        <f t="shared" ref="N4:N35" si="3">J4*K4</f>
        <v>6591.2896350000001</v>
      </c>
      <c r="O4" s="42">
        <f t="shared" ref="O4:O35" si="4">N4/L4-1</f>
        <v>-2.7647220332848721E-2</v>
      </c>
      <c r="P4" s="43">
        <f>N4*$P$2</f>
        <v>329.56118610518251</v>
      </c>
    </row>
    <row r="5" spans="1:91" s="48" customFormat="1" x14ac:dyDescent="0.25">
      <c r="A5" t="s">
        <v>19</v>
      </c>
      <c r="B5" s="29" t="s">
        <v>20</v>
      </c>
      <c r="C5" s="30">
        <v>6000</v>
      </c>
      <c r="D5" s="44">
        <v>1.2999999999999999E-2</v>
      </c>
      <c r="E5" s="32">
        <v>1500</v>
      </c>
      <c r="F5" s="33">
        <v>105</v>
      </c>
      <c r="G5" s="34">
        <f t="shared" si="0"/>
        <v>1050</v>
      </c>
      <c r="H5" s="45">
        <v>3</v>
      </c>
      <c r="I5" s="36">
        <f>+IF(H5&gt;0,(H5-1)*200+1000,1000)</f>
        <v>1400</v>
      </c>
      <c r="J5" s="46">
        <f t="shared" si="1"/>
        <v>9950</v>
      </c>
      <c r="K5" s="47">
        <f t="shared" si="2"/>
        <v>0.70120102500000003</v>
      </c>
      <c r="L5" s="39">
        <f>+'[1]2018 V191017 '!P5</f>
        <v>7132.059765</v>
      </c>
      <c r="M5" s="40">
        <v>359</v>
      </c>
      <c r="N5" s="41">
        <f t="shared" si="3"/>
        <v>6976.9501987500007</v>
      </c>
      <c r="O5" s="42">
        <f t="shared" si="4"/>
        <v>-2.174821459169296E-2</v>
      </c>
      <c r="P5" s="43">
        <f t="shared" ref="P5:P53" si="5">N5*$P$2</f>
        <v>348.84402146240069</v>
      </c>
    </row>
    <row r="6" spans="1:91" s="48" customFormat="1" x14ac:dyDescent="0.25">
      <c r="A6" t="s">
        <v>21</v>
      </c>
      <c r="B6" s="29" t="s">
        <v>22</v>
      </c>
      <c r="C6" s="30">
        <v>6000</v>
      </c>
      <c r="D6" s="44">
        <v>5.6000000000000001E-2</v>
      </c>
      <c r="E6" s="32">
        <v>1500</v>
      </c>
      <c r="F6" s="33">
        <v>3030</v>
      </c>
      <c r="G6" s="34">
        <f t="shared" si="0"/>
        <v>20000</v>
      </c>
      <c r="H6" s="45">
        <v>5</v>
      </c>
      <c r="I6" s="36">
        <f>+IF(H6&gt;0,(H6-1)*200+1000,1000)</f>
        <v>1800</v>
      </c>
      <c r="J6" s="46">
        <f t="shared" si="1"/>
        <v>29300</v>
      </c>
      <c r="K6" s="47">
        <f t="shared" si="2"/>
        <v>0.70120102500000003</v>
      </c>
      <c r="L6" s="49">
        <f>3846+4321</f>
        <v>8167</v>
      </c>
      <c r="M6" s="50">
        <f>194+217</f>
        <v>411</v>
      </c>
      <c r="N6" s="41">
        <f t="shared" si="3"/>
        <v>20545.190032500002</v>
      </c>
      <c r="O6" s="42">
        <f t="shared" si="4"/>
        <v>1.5156348760254685</v>
      </c>
      <c r="P6" s="43">
        <f t="shared" si="5"/>
        <v>1027.249229029984</v>
      </c>
    </row>
    <row r="7" spans="1:91" s="48" customFormat="1" ht="15" customHeight="1" x14ac:dyDescent="0.25">
      <c r="A7" t="s">
        <v>23</v>
      </c>
      <c r="B7" s="29" t="s">
        <v>24</v>
      </c>
      <c r="C7" s="30">
        <v>6000</v>
      </c>
      <c r="D7" s="44">
        <v>8.0000000000000002E-3</v>
      </c>
      <c r="E7" s="32">
        <v>1500</v>
      </c>
      <c r="F7" s="33">
        <v>84</v>
      </c>
      <c r="G7" s="34">
        <f t="shared" si="0"/>
        <v>840</v>
      </c>
      <c r="H7" s="45">
        <v>5</v>
      </c>
      <c r="I7" s="36">
        <f t="shared" ref="I7:I47" si="6">+IF(H7&gt;0,(H7-1)*200+1000,1000)</f>
        <v>1800</v>
      </c>
      <c r="J7" s="46">
        <f t="shared" si="1"/>
        <v>10140</v>
      </c>
      <c r="K7" s="47">
        <f t="shared" si="2"/>
        <v>0.70120102500000003</v>
      </c>
      <c r="L7" s="39">
        <f>+'[1]2018 V191017 '!P6</f>
        <v>7860.4096500000005</v>
      </c>
      <c r="M7" s="40">
        <v>396</v>
      </c>
      <c r="N7" s="41">
        <f t="shared" si="3"/>
        <v>7110.1783935000003</v>
      </c>
      <c r="O7" s="42">
        <f t="shared" si="4"/>
        <v>-9.5444294878448188E-2</v>
      </c>
      <c r="P7" s="43">
        <f t="shared" si="5"/>
        <v>355.50536458580331</v>
      </c>
    </row>
    <row r="8" spans="1:91" x14ac:dyDescent="0.25">
      <c r="A8" t="s">
        <v>25</v>
      </c>
      <c r="B8" s="29" t="s">
        <v>26</v>
      </c>
      <c r="C8" s="30">
        <v>6000</v>
      </c>
      <c r="D8" s="51">
        <v>0.43</v>
      </c>
      <c r="E8" s="32">
        <v>2500</v>
      </c>
      <c r="F8" s="33">
        <v>202</v>
      </c>
      <c r="G8" s="34">
        <f t="shared" si="0"/>
        <v>2020</v>
      </c>
      <c r="H8" s="52">
        <v>3</v>
      </c>
      <c r="I8" s="34">
        <f t="shared" si="6"/>
        <v>1400</v>
      </c>
      <c r="J8" s="53">
        <f t="shared" si="1"/>
        <v>11920</v>
      </c>
      <c r="K8" s="54">
        <f t="shared" si="2"/>
        <v>0.70120102500000003</v>
      </c>
      <c r="L8" s="39">
        <f>+'[1]2018 V191017 '!P7</f>
        <v>8480.5887600000005</v>
      </c>
      <c r="M8" s="40">
        <v>427</v>
      </c>
      <c r="N8" s="55">
        <f t="shared" si="3"/>
        <v>8358.3162179999999</v>
      </c>
      <c r="O8" s="42">
        <f t="shared" si="4"/>
        <v>-1.4417930813567792E-2</v>
      </c>
      <c r="P8" s="43">
        <f t="shared" si="5"/>
        <v>417.91163174189103</v>
      </c>
      <c r="Q8" s="56"/>
      <c r="R8"/>
      <c r="S8"/>
    </row>
    <row r="9" spans="1:91" x14ac:dyDescent="0.25">
      <c r="A9" t="s">
        <v>27</v>
      </c>
      <c r="B9" s="29" t="s">
        <v>28</v>
      </c>
      <c r="C9" s="30">
        <v>6000</v>
      </c>
      <c r="D9" s="51">
        <v>4.0000000000000001E-3</v>
      </c>
      <c r="E9" s="57">
        <v>1500</v>
      </c>
      <c r="F9" s="33">
        <v>122</v>
      </c>
      <c r="G9" s="34">
        <f t="shared" si="0"/>
        <v>1220</v>
      </c>
      <c r="H9" s="52">
        <v>5</v>
      </c>
      <c r="I9" s="34">
        <f t="shared" si="6"/>
        <v>1800</v>
      </c>
      <c r="J9" s="53">
        <f t="shared" si="1"/>
        <v>10520</v>
      </c>
      <c r="K9" s="54">
        <f t="shared" si="2"/>
        <v>0.70120102500000003</v>
      </c>
      <c r="L9" s="39">
        <f>+'[1]2018 V191017 '!P8</f>
        <v>7629.6453300000003</v>
      </c>
      <c r="M9" s="40">
        <v>384</v>
      </c>
      <c r="N9" s="55">
        <f t="shared" si="3"/>
        <v>7376.6347830000004</v>
      </c>
      <c r="O9" s="42">
        <f t="shared" si="4"/>
        <v>-3.3161508308276688E-2</v>
      </c>
      <c r="P9" s="43">
        <f t="shared" si="5"/>
        <v>368.82805083260854</v>
      </c>
      <c r="Q9" s="56"/>
      <c r="R9"/>
      <c r="S9"/>
    </row>
    <row r="10" spans="1:91" s="4" customFormat="1" x14ac:dyDescent="0.25">
      <c r="A10" t="s">
        <v>29</v>
      </c>
      <c r="B10" s="29" t="s">
        <v>30</v>
      </c>
      <c r="C10" s="30">
        <v>6000</v>
      </c>
      <c r="D10" s="51">
        <v>2.8000000000000001E-2</v>
      </c>
      <c r="E10" s="32">
        <v>1500</v>
      </c>
      <c r="F10" s="58">
        <v>142</v>
      </c>
      <c r="G10" s="34">
        <f t="shared" si="0"/>
        <v>1420</v>
      </c>
      <c r="H10" s="52">
        <v>4</v>
      </c>
      <c r="I10" s="34">
        <f t="shared" si="6"/>
        <v>1600</v>
      </c>
      <c r="J10" s="59">
        <f t="shared" si="1"/>
        <v>10520</v>
      </c>
      <c r="K10" s="60">
        <f t="shared" si="2"/>
        <v>0.70120102500000003</v>
      </c>
      <c r="L10" s="39">
        <f>+'[1]2018 V191017 '!P9</f>
        <v>7485.4176299999999</v>
      </c>
      <c r="M10" s="40">
        <v>377</v>
      </c>
      <c r="N10" s="61">
        <f t="shared" si="3"/>
        <v>7376.6347830000004</v>
      </c>
      <c r="O10" s="42">
        <f t="shared" si="4"/>
        <v>-1.4532635635989166E-2</v>
      </c>
      <c r="P10" s="43">
        <f t="shared" si="5"/>
        <v>368.82805083260854</v>
      </c>
    </row>
    <row r="11" spans="1:91" ht="15.75" thickBot="1" x14ac:dyDescent="0.3">
      <c r="A11" t="s">
        <v>31</v>
      </c>
      <c r="B11" s="62" t="s">
        <v>32</v>
      </c>
      <c r="C11" s="63">
        <v>6000</v>
      </c>
      <c r="D11" s="64">
        <v>0.10299999999999999</v>
      </c>
      <c r="E11" s="32">
        <v>1500</v>
      </c>
      <c r="F11" s="65">
        <v>725</v>
      </c>
      <c r="G11" s="34">
        <f t="shared" si="0"/>
        <v>7250</v>
      </c>
      <c r="H11" s="66">
        <v>6</v>
      </c>
      <c r="I11" s="34">
        <f t="shared" si="6"/>
        <v>2000</v>
      </c>
      <c r="J11" s="67">
        <f t="shared" si="1"/>
        <v>16750</v>
      </c>
      <c r="K11" s="68">
        <f t="shared" si="2"/>
        <v>0.70120102500000003</v>
      </c>
      <c r="L11" s="39">
        <f>+'[1]2018 V191017 '!P10</f>
        <v>11480.52492</v>
      </c>
      <c r="M11" s="40">
        <v>578</v>
      </c>
      <c r="N11" s="69">
        <f t="shared" si="3"/>
        <v>11745.117168750001</v>
      </c>
      <c r="O11" s="70">
        <f t="shared" si="4"/>
        <v>2.3047051471406066E-2</v>
      </c>
      <c r="P11" s="43">
        <f t="shared" si="5"/>
        <v>587.24998587891571</v>
      </c>
      <c r="Q11" s="56"/>
      <c r="R11"/>
      <c r="S11"/>
    </row>
    <row r="12" spans="1:91" ht="15.75" thickTop="1" x14ac:dyDescent="0.25">
      <c r="A12" t="s">
        <v>33</v>
      </c>
      <c r="B12" s="29" t="s">
        <v>34</v>
      </c>
      <c r="C12" s="30">
        <v>6000</v>
      </c>
      <c r="D12" s="51">
        <v>0.72</v>
      </c>
      <c r="E12" s="57">
        <v>2500</v>
      </c>
      <c r="F12" s="58">
        <v>461</v>
      </c>
      <c r="G12" s="34">
        <f t="shared" si="0"/>
        <v>4610</v>
      </c>
      <c r="H12" s="52">
        <v>7</v>
      </c>
      <c r="I12" s="34">
        <f t="shared" si="6"/>
        <v>2200</v>
      </c>
      <c r="J12" s="53">
        <f t="shared" si="1"/>
        <v>15310</v>
      </c>
      <c r="K12" s="54">
        <f>$L$1</f>
        <v>0.93493470000000001</v>
      </c>
      <c r="L12" s="39">
        <f>+'[1]2018 V191017 '!P11</f>
        <v>14807.377199999999</v>
      </c>
      <c r="M12" s="40">
        <v>745</v>
      </c>
      <c r="N12" s="55">
        <f t="shared" si="3"/>
        <v>14313.850257</v>
      </c>
      <c r="O12" s="42">
        <f t="shared" si="4"/>
        <v>-3.332980151272158E-2</v>
      </c>
      <c r="P12" s="43">
        <f t="shared" si="5"/>
        <v>715.68535592487149</v>
      </c>
      <c r="Q12" s="56"/>
      <c r="R12"/>
      <c r="S12"/>
    </row>
    <row r="13" spans="1:91" x14ac:dyDescent="0.25">
      <c r="A13" t="s">
        <v>35</v>
      </c>
      <c r="B13" s="29" t="s">
        <v>36</v>
      </c>
      <c r="C13" s="30">
        <v>6000</v>
      </c>
      <c r="D13" s="71">
        <v>7.0000000000000001E-3</v>
      </c>
      <c r="E13" s="57">
        <v>1500</v>
      </c>
      <c r="F13" s="65">
        <v>167</v>
      </c>
      <c r="G13" s="34">
        <f t="shared" si="0"/>
        <v>1670</v>
      </c>
      <c r="H13" s="72">
        <v>5</v>
      </c>
      <c r="I13" s="34">
        <f t="shared" si="6"/>
        <v>1800</v>
      </c>
      <c r="J13" s="53">
        <f t="shared" si="1"/>
        <v>10970</v>
      </c>
      <c r="K13" s="54">
        <f t="shared" ref="K13:K47" si="7">$L$1</f>
        <v>0.93493470000000001</v>
      </c>
      <c r="L13" s="39">
        <f>+'[1]2018 V191017 '!P12</f>
        <v>10384.394399999999</v>
      </c>
      <c r="M13" s="40">
        <v>523</v>
      </c>
      <c r="N13" s="73">
        <f t="shared" si="3"/>
        <v>10256.233659</v>
      </c>
      <c r="O13" s="42">
        <f t="shared" si="4"/>
        <v>-1.2341667319569427E-2</v>
      </c>
      <c r="P13" s="43">
        <f t="shared" si="5"/>
        <v>512.80655483317048</v>
      </c>
      <c r="Q13" s="56"/>
      <c r="R13"/>
      <c r="S13"/>
    </row>
    <row r="14" spans="1:91" x14ac:dyDescent="0.25">
      <c r="A14" t="s">
        <v>37</v>
      </c>
      <c r="B14" s="29" t="s">
        <v>38</v>
      </c>
      <c r="C14" s="30">
        <v>6000</v>
      </c>
      <c r="D14" s="51">
        <v>3.7480000000000002</v>
      </c>
      <c r="E14" s="57">
        <v>6000</v>
      </c>
      <c r="F14" s="58">
        <v>1941</v>
      </c>
      <c r="G14" s="34">
        <f t="shared" si="0"/>
        <v>19410</v>
      </c>
      <c r="H14" s="52">
        <v>8</v>
      </c>
      <c r="I14" s="34">
        <f t="shared" si="6"/>
        <v>2400</v>
      </c>
      <c r="J14" s="53">
        <f t="shared" si="1"/>
        <v>33810</v>
      </c>
      <c r="K14" s="54">
        <f t="shared" si="7"/>
        <v>0.93493470000000001</v>
      </c>
      <c r="L14" s="39">
        <f>+'[1]2018 V191017 '!P13</f>
        <v>31826.245800000001</v>
      </c>
      <c r="M14" s="40">
        <v>1602</v>
      </c>
      <c r="N14" s="55">
        <f t="shared" si="3"/>
        <v>31610.142207000001</v>
      </c>
      <c r="O14" s="42">
        <f t="shared" si="4"/>
        <v>-6.7901063279037777E-3</v>
      </c>
      <c r="P14" s="43">
        <f t="shared" si="5"/>
        <v>1580.4913052788966</v>
      </c>
      <c r="Q14" s="12"/>
      <c r="R14"/>
      <c r="S14"/>
    </row>
    <row r="15" spans="1:91" x14ac:dyDescent="0.25">
      <c r="A15" t="s">
        <v>39</v>
      </c>
      <c r="B15" s="29" t="s">
        <v>40</v>
      </c>
      <c r="C15" s="30">
        <v>6000</v>
      </c>
      <c r="D15" s="71">
        <v>4.0000000000000001E-3</v>
      </c>
      <c r="E15" s="57">
        <v>1500</v>
      </c>
      <c r="F15" s="65">
        <v>0</v>
      </c>
      <c r="G15" s="34">
        <f t="shared" si="0"/>
        <v>500</v>
      </c>
      <c r="H15" s="52">
        <v>0</v>
      </c>
      <c r="I15" s="34">
        <v>0</v>
      </c>
      <c r="J15" s="53">
        <f t="shared" si="1"/>
        <v>8000</v>
      </c>
      <c r="K15" s="54">
        <f t="shared" si="7"/>
        <v>0.93493470000000001</v>
      </c>
      <c r="L15" s="39">
        <f>+'[1]2018 V191017 '!P14</f>
        <v>7692.1440000000002</v>
      </c>
      <c r="M15" s="40">
        <v>387</v>
      </c>
      <c r="N15" s="55">
        <f t="shared" si="3"/>
        <v>7479.4776000000002</v>
      </c>
      <c r="O15" s="42">
        <f t="shared" si="4"/>
        <v>-2.7647220332848721E-2</v>
      </c>
      <c r="P15" s="43">
        <f t="shared" si="5"/>
        <v>373.97014026120002</v>
      </c>
      <c r="Q15" s="48"/>
      <c r="R15"/>
      <c r="S15"/>
    </row>
    <row r="16" spans="1:91" x14ac:dyDescent="0.25">
      <c r="A16" t="s">
        <v>41</v>
      </c>
      <c r="B16" s="29" t="s">
        <v>42</v>
      </c>
      <c r="C16" s="30">
        <v>6000</v>
      </c>
      <c r="D16" s="71">
        <v>3.2000000000000001E-2</v>
      </c>
      <c r="E16" s="57">
        <v>1500</v>
      </c>
      <c r="F16" s="65">
        <v>551</v>
      </c>
      <c r="G16" s="34">
        <f t="shared" si="0"/>
        <v>5510</v>
      </c>
      <c r="H16" s="52">
        <v>6</v>
      </c>
      <c r="I16" s="34">
        <f t="shared" si="6"/>
        <v>2000</v>
      </c>
      <c r="J16" s="53">
        <f t="shared" si="1"/>
        <v>15010</v>
      </c>
      <c r="K16" s="54">
        <f t="shared" si="7"/>
        <v>0.93493470000000001</v>
      </c>
      <c r="L16" s="39">
        <f>+'[1]2018 V191017 '!P15</f>
        <v>14268.92712</v>
      </c>
      <c r="M16" s="40">
        <v>718</v>
      </c>
      <c r="N16" s="55">
        <f t="shared" si="3"/>
        <v>14033.369847</v>
      </c>
      <c r="O16" s="42">
        <f t="shared" si="4"/>
        <v>-1.6508408166850397E-2</v>
      </c>
      <c r="P16" s="43">
        <f t="shared" si="5"/>
        <v>701.66147566507652</v>
      </c>
      <c r="Q16" s="48"/>
      <c r="R16"/>
      <c r="S16"/>
    </row>
    <row r="17" spans="1:19" x14ac:dyDescent="0.25">
      <c r="A17" t="s">
        <v>43</v>
      </c>
      <c r="B17" s="74" t="s">
        <v>44</v>
      </c>
      <c r="C17" s="30">
        <v>6000</v>
      </c>
      <c r="D17" s="51">
        <v>4.4999999999999998E-2</v>
      </c>
      <c r="E17" s="57">
        <v>1500</v>
      </c>
      <c r="F17" s="65">
        <v>631</v>
      </c>
      <c r="G17" s="34">
        <f t="shared" si="0"/>
        <v>6310</v>
      </c>
      <c r="H17" s="52">
        <v>7</v>
      </c>
      <c r="I17" s="34">
        <f t="shared" si="6"/>
        <v>2200</v>
      </c>
      <c r="J17" s="53">
        <f t="shared" si="1"/>
        <v>16010</v>
      </c>
      <c r="K17" s="54">
        <f t="shared" si="7"/>
        <v>0.93493470000000001</v>
      </c>
      <c r="L17" s="39">
        <f>+'[1]2018 V191017 '!P16</f>
        <v>15016.76325</v>
      </c>
      <c r="M17" s="40">
        <v>756</v>
      </c>
      <c r="N17" s="55">
        <f t="shared" si="3"/>
        <v>14968.304547</v>
      </c>
      <c r="O17" s="42">
        <f t="shared" si="4"/>
        <v>-3.2269738953233373E-3</v>
      </c>
      <c r="P17" s="43">
        <f t="shared" si="5"/>
        <v>748.40774319772652</v>
      </c>
      <c r="Q17" s="48"/>
      <c r="R17"/>
      <c r="S17"/>
    </row>
    <row r="18" spans="1:19" x14ac:dyDescent="0.25">
      <c r="A18" t="s">
        <v>45</v>
      </c>
      <c r="B18" s="29" t="s">
        <v>46</v>
      </c>
      <c r="C18" s="30">
        <v>6000</v>
      </c>
      <c r="D18" s="51">
        <v>0.88500000000000001</v>
      </c>
      <c r="E18" s="57">
        <v>2500</v>
      </c>
      <c r="F18" s="65">
        <v>555</v>
      </c>
      <c r="G18" s="34">
        <f t="shared" si="0"/>
        <v>5550</v>
      </c>
      <c r="H18" s="33">
        <v>8</v>
      </c>
      <c r="I18" s="34">
        <f t="shared" si="6"/>
        <v>2400</v>
      </c>
      <c r="J18" s="53">
        <f t="shared" si="1"/>
        <v>16450</v>
      </c>
      <c r="K18" s="54">
        <f t="shared" si="7"/>
        <v>0.93493470000000001</v>
      </c>
      <c r="L18" s="39">
        <f>+'[1]2018 V191017 '!P17</f>
        <v>15470.824619999999</v>
      </c>
      <c r="M18" s="40">
        <v>779</v>
      </c>
      <c r="N18" s="55">
        <f t="shared" si="3"/>
        <v>15379.675815000001</v>
      </c>
      <c r="O18" s="42">
        <f t="shared" si="4"/>
        <v>-5.8916578294194721E-3</v>
      </c>
      <c r="P18" s="43">
        <f t="shared" si="5"/>
        <v>768.97610091209253</v>
      </c>
      <c r="Q18" s="56"/>
      <c r="R18"/>
      <c r="S18"/>
    </row>
    <row r="19" spans="1:19" ht="15" customHeight="1" x14ac:dyDescent="0.25">
      <c r="A19" t="s">
        <v>47</v>
      </c>
      <c r="B19" s="75" t="s">
        <v>48</v>
      </c>
      <c r="C19" s="30">
        <v>6000</v>
      </c>
      <c r="D19" s="51">
        <v>0.34399999999999997</v>
      </c>
      <c r="E19" s="57">
        <v>2500</v>
      </c>
      <c r="F19" s="65">
        <v>1100</v>
      </c>
      <c r="G19" s="34">
        <f t="shared" si="0"/>
        <v>11000</v>
      </c>
      <c r="H19" s="33">
        <v>8</v>
      </c>
      <c r="I19" s="34">
        <f t="shared" si="6"/>
        <v>2400</v>
      </c>
      <c r="J19" s="53">
        <f t="shared" si="1"/>
        <v>21900</v>
      </c>
      <c r="K19" s="54">
        <f t="shared" si="7"/>
        <v>0.93493470000000001</v>
      </c>
      <c r="L19" s="39">
        <f>+'[1]2018 V191017 '!P18</f>
        <v>21018.783479999998</v>
      </c>
      <c r="M19" s="40">
        <v>1058</v>
      </c>
      <c r="N19" s="55">
        <f t="shared" si="3"/>
        <v>20475.069930000001</v>
      </c>
      <c r="O19" s="42">
        <f t="shared" si="4"/>
        <v>-2.5867983773530834E-2</v>
      </c>
      <c r="P19" s="43">
        <f t="shared" si="5"/>
        <v>1023.7432589650351</v>
      </c>
      <c r="Q19" s="56"/>
      <c r="R19"/>
      <c r="S19"/>
    </row>
    <row r="20" spans="1:19" x14ac:dyDescent="0.25">
      <c r="A20" t="s">
        <v>49</v>
      </c>
      <c r="B20" s="29" t="s">
        <v>50</v>
      </c>
      <c r="C20" s="30">
        <v>6000</v>
      </c>
      <c r="D20" s="51">
        <v>4.859</v>
      </c>
      <c r="E20" s="57">
        <v>6000</v>
      </c>
      <c r="F20" s="33">
        <v>3626</v>
      </c>
      <c r="G20" s="34">
        <f t="shared" si="0"/>
        <v>20000</v>
      </c>
      <c r="H20" s="33">
        <v>8</v>
      </c>
      <c r="I20" s="34">
        <f t="shared" si="6"/>
        <v>2400</v>
      </c>
      <c r="J20" s="53">
        <f t="shared" si="1"/>
        <v>34400</v>
      </c>
      <c r="K20" s="54">
        <f t="shared" si="7"/>
        <v>0.93493470000000001</v>
      </c>
      <c r="L20" s="39">
        <f>+'[1]2018 V191017 '!P19</f>
        <v>33076.2192</v>
      </c>
      <c r="M20" s="40">
        <v>1665</v>
      </c>
      <c r="N20" s="55">
        <f t="shared" si="3"/>
        <v>32161.753680000002</v>
      </c>
      <c r="O20" s="42">
        <f t="shared" si="4"/>
        <v>-2.764722033284861E-2</v>
      </c>
      <c r="P20" s="43">
        <f t="shared" si="5"/>
        <v>1608.0716031231602</v>
      </c>
      <c r="Q20" s="4"/>
      <c r="R20"/>
      <c r="S20"/>
    </row>
    <row r="21" spans="1:19" ht="14.25" customHeight="1" x14ac:dyDescent="0.25">
      <c r="A21" t="s">
        <v>51</v>
      </c>
      <c r="B21" s="29" t="s">
        <v>52</v>
      </c>
      <c r="C21" s="30">
        <v>6000</v>
      </c>
      <c r="D21" s="51">
        <v>4.2999999999999997E-2</v>
      </c>
      <c r="E21" s="57">
        <v>1500</v>
      </c>
      <c r="F21" s="33">
        <v>97</v>
      </c>
      <c r="G21" s="34">
        <f t="shared" si="0"/>
        <v>970</v>
      </c>
      <c r="H21" s="33">
        <v>3</v>
      </c>
      <c r="I21" s="34">
        <f t="shared" si="6"/>
        <v>1400</v>
      </c>
      <c r="J21" s="53">
        <f t="shared" si="1"/>
        <v>9870</v>
      </c>
      <c r="K21" s="54">
        <f t="shared" si="7"/>
        <v>0.93493470000000001</v>
      </c>
      <c r="L21" s="39">
        <f>+'[1]2018 V191017 '!P20</f>
        <v>9461.3371200000001</v>
      </c>
      <c r="M21" s="40">
        <v>476</v>
      </c>
      <c r="N21" s="55">
        <f t="shared" si="3"/>
        <v>9227.8054890000003</v>
      </c>
      <c r="O21" s="42">
        <f t="shared" si="4"/>
        <v>-2.4682730150936583E-2</v>
      </c>
      <c r="P21" s="43">
        <f t="shared" si="5"/>
        <v>461.38566054725555</v>
      </c>
      <c r="Q21" s="56"/>
      <c r="R21"/>
      <c r="S21"/>
    </row>
    <row r="22" spans="1:19" x14ac:dyDescent="0.25">
      <c r="A22" t="s">
        <v>53</v>
      </c>
      <c r="B22" s="29" t="s">
        <v>54</v>
      </c>
      <c r="C22" s="30">
        <v>6000</v>
      </c>
      <c r="D22" s="51">
        <v>6.3890000000000002</v>
      </c>
      <c r="E22" s="57">
        <v>8000</v>
      </c>
      <c r="F22" s="33">
        <v>4164</v>
      </c>
      <c r="G22" s="34">
        <f t="shared" si="0"/>
        <v>20000</v>
      </c>
      <c r="H22" s="33">
        <v>8</v>
      </c>
      <c r="I22" s="34">
        <f t="shared" si="6"/>
        <v>2400</v>
      </c>
      <c r="J22" s="53">
        <f t="shared" si="1"/>
        <v>36400</v>
      </c>
      <c r="K22" s="54">
        <f t="shared" si="7"/>
        <v>0.93493470000000001</v>
      </c>
      <c r="L22" s="39">
        <f>+'[1]2018 V191017 '!P21</f>
        <v>34806.9516</v>
      </c>
      <c r="M22" s="40">
        <v>1752</v>
      </c>
      <c r="N22" s="55">
        <f t="shared" si="3"/>
        <v>34031.623079999998</v>
      </c>
      <c r="O22" s="42">
        <f t="shared" si="4"/>
        <v>-2.2275105528057892E-2</v>
      </c>
      <c r="P22" s="43">
        <f t="shared" si="5"/>
        <v>1701.56413818846</v>
      </c>
      <c r="Q22" s="56"/>
      <c r="R22"/>
      <c r="S22"/>
    </row>
    <row r="23" spans="1:19" x14ac:dyDescent="0.25">
      <c r="A23" t="s">
        <v>55</v>
      </c>
      <c r="B23" s="29" t="s">
        <v>56</v>
      </c>
      <c r="C23" s="30">
        <v>6000</v>
      </c>
      <c r="D23" s="51">
        <v>0.58399999999999996</v>
      </c>
      <c r="E23" s="57">
        <v>2500</v>
      </c>
      <c r="F23" s="33">
        <v>297</v>
      </c>
      <c r="G23" s="34">
        <f t="shared" si="0"/>
        <v>2970</v>
      </c>
      <c r="H23" s="33">
        <v>8</v>
      </c>
      <c r="I23" s="34">
        <f t="shared" si="6"/>
        <v>2400</v>
      </c>
      <c r="J23" s="53">
        <f t="shared" si="1"/>
        <v>13870</v>
      </c>
      <c r="K23" s="54">
        <f t="shared" si="7"/>
        <v>0.93493470000000001</v>
      </c>
      <c r="L23" s="39">
        <f>+'[1]2018 V191017 '!P22</f>
        <v>13326.63948</v>
      </c>
      <c r="M23" s="40">
        <v>671</v>
      </c>
      <c r="N23" s="55">
        <f t="shared" si="3"/>
        <v>12967.544288999999</v>
      </c>
      <c r="O23" s="42">
        <f t="shared" si="4"/>
        <v>-2.6945667100765625E-2</v>
      </c>
      <c r="P23" s="43">
        <f t="shared" si="5"/>
        <v>648.37073067785548</v>
      </c>
      <c r="Q23" s="56"/>
      <c r="R23"/>
      <c r="S23"/>
    </row>
    <row r="24" spans="1:19" s="77" customFormat="1" x14ac:dyDescent="0.25">
      <c r="A24" t="s">
        <v>57</v>
      </c>
      <c r="B24" s="76" t="s">
        <v>58</v>
      </c>
      <c r="C24" s="30">
        <v>6000</v>
      </c>
      <c r="D24" s="51">
        <v>8.0000000000000002E-3</v>
      </c>
      <c r="E24" s="57">
        <v>1500</v>
      </c>
      <c r="F24" s="33">
        <v>52</v>
      </c>
      <c r="G24" s="34">
        <f t="shared" si="0"/>
        <v>520</v>
      </c>
      <c r="H24" s="33">
        <v>3</v>
      </c>
      <c r="I24" s="34">
        <f t="shared" si="6"/>
        <v>1400</v>
      </c>
      <c r="J24" s="59">
        <f t="shared" si="1"/>
        <v>9420</v>
      </c>
      <c r="K24" s="60">
        <f t="shared" si="7"/>
        <v>0.93493470000000001</v>
      </c>
      <c r="L24" s="39">
        <f>+'[1]2018 V191017 '!P23</f>
        <v>8759.4289800000006</v>
      </c>
      <c r="M24" s="40">
        <v>441</v>
      </c>
      <c r="N24" s="61">
        <f t="shared" si="3"/>
        <v>8807.0848740000001</v>
      </c>
      <c r="O24" s="42">
        <f t="shared" si="4"/>
        <v>5.4405251882068129E-3</v>
      </c>
      <c r="P24" s="43">
        <f t="shared" si="5"/>
        <v>440.34984015756305</v>
      </c>
      <c r="Q24" s="12"/>
    </row>
    <row r="25" spans="1:19" x14ac:dyDescent="0.25">
      <c r="A25" t="s">
        <v>59</v>
      </c>
      <c r="B25" s="29" t="s">
        <v>60</v>
      </c>
      <c r="C25" s="30">
        <v>6000</v>
      </c>
      <c r="D25" s="51">
        <v>3.7999999999999999E-2</v>
      </c>
      <c r="E25" s="57">
        <v>1500</v>
      </c>
      <c r="F25" s="33">
        <v>234</v>
      </c>
      <c r="G25" s="34">
        <f t="shared" si="0"/>
        <v>2340</v>
      </c>
      <c r="H25" s="33">
        <v>7</v>
      </c>
      <c r="I25" s="34">
        <f t="shared" si="6"/>
        <v>2200</v>
      </c>
      <c r="J25" s="53">
        <f t="shared" si="1"/>
        <v>12040</v>
      </c>
      <c r="K25" s="54">
        <f t="shared" si="7"/>
        <v>0.93493470000000001</v>
      </c>
      <c r="L25" s="39">
        <f>+'[1]2018 V191017 '!P24</f>
        <v>11663.21334</v>
      </c>
      <c r="M25" s="40">
        <v>587</v>
      </c>
      <c r="N25" s="55">
        <f t="shared" si="3"/>
        <v>11256.613788000001</v>
      </c>
      <c r="O25" s="42">
        <f t="shared" si="4"/>
        <v>-3.4861709217435921E-2</v>
      </c>
      <c r="P25" s="43">
        <f t="shared" si="5"/>
        <v>562.825061093106</v>
      </c>
      <c r="Q25" s="48"/>
      <c r="R25"/>
      <c r="S25"/>
    </row>
    <row r="26" spans="1:19" x14ac:dyDescent="0.25">
      <c r="A26" t="s">
        <v>61</v>
      </c>
      <c r="B26" s="29" t="s">
        <v>62</v>
      </c>
      <c r="C26" s="30">
        <v>6000</v>
      </c>
      <c r="D26" s="51">
        <v>2.4430000000000001</v>
      </c>
      <c r="E26" s="57">
        <v>4000</v>
      </c>
      <c r="F26" s="33">
        <v>1656</v>
      </c>
      <c r="G26" s="34">
        <f t="shared" si="0"/>
        <v>16560</v>
      </c>
      <c r="H26" s="33">
        <v>8</v>
      </c>
      <c r="I26" s="34">
        <f t="shared" si="6"/>
        <v>2400</v>
      </c>
      <c r="J26" s="53">
        <f t="shared" si="1"/>
        <v>28960</v>
      </c>
      <c r="K26" s="54">
        <f t="shared" si="7"/>
        <v>0.93493470000000001</v>
      </c>
      <c r="L26" s="39">
        <f>+'[1]2018 V191017 '!P25</f>
        <v>27124.422780000001</v>
      </c>
      <c r="M26" s="40">
        <v>1365</v>
      </c>
      <c r="N26" s="55">
        <f t="shared" si="3"/>
        <v>27075.708912000002</v>
      </c>
      <c r="O26" s="42">
        <f t="shared" si="4"/>
        <v>-1.7959411853702978E-3</v>
      </c>
      <c r="P26" s="43">
        <f t="shared" si="5"/>
        <v>1353.7719077455442</v>
      </c>
      <c r="Q26" s="48"/>
      <c r="R26"/>
      <c r="S26"/>
    </row>
    <row r="27" spans="1:19" x14ac:dyDescent="0.25">
      <c r="A27" t="s">
        <v>63</v>
      </c>
      <c r="B27" s="29" t="s">
        <v>64</v>
      </c>
      <c r="C27" s="30">
        <v>6000</v>
      </c>
      <c r="D27" s="51">
        <v>0.47099999999999997</v>
      </c>
      <c r="E27" s="57">
        <v>2500</v>
      </c>
      <c r="F27" s="33">
        <v>750</v>
      </c>
      <c r="G27" s="34">
        <f t="shared" si="0"/>
        <v>7500</v>
      </c>
      <c r="H27" s="33">
        <v>8</v>
      </c>
      <c r="I27" s="34">
        <f t="shared" si="6"/>
        <v>2400</v>
      </c>
      <c r="J27" s="53">
        <f t="shared" si="1"/>
        <v>18400</v>
      </c>
      <c r="K27" s="54">
        <f t="shared" si="7"/>
        <v>0.93493470000000001</v>
      </c>
      <c r="L27" s="39">
        <f>+'[1]2018 V191017 '!P26</f>
        <v>17297.70882</v>
      </c>
      <c r="M27" s="40">
        <v>871</v>
      </c>
      <c r="N27" s="55">
        <f t="shared" si="3"/>
        <v>17202.798480000001</v>
      </c>
      <c r="O27" s="42">
        <f t="shared" si="4"/>
        <v>-5.4868734921853513E-3</v>
      </c>
      <c r="P27" s="43">
        <f t="shared" si="5"/>
        <v>860.13132260076009</v>
      </c>
      <c r="Q27" s="48"/>
      <c r="R27"/>
      <c r="S27"/>
    </row>
    <row r="28" spans="1:19" x14ac:dyDescent="0.25">
      <c r="A28" t="s">
        <v>65</v>
      </c>
      <c r="B28" s="29" t="s">
        <v>66</v>
      </c>
      <c r="C28" s="30">
        <v>6000</v>
      </c>
      <c r="D28" s="51">
        <v>0.45600000000000002</v>
      </c>
      <c r="E28" s="57">
        <v>2500</v>
      </c>
      <c r="F28" s="33">
        <v>225</v>
      </c>
      <c r="G28" s="34">
        <f t="shared" si="0"/>
        <v>2250</v>
      </c>
      <c r="H28" s="33">
        <v>8</v>
      </c>
      <c r="I28" s="34">
        <f t="shared" si="6"/>
        <v>2400</v>
      </c>
      <c r="J28" s="53">
        <f t="shared" si="1"/>
        <v>13150</v>
      </c>
      <c r="K28" s="54">
        <f t="shared" si="7"/>
        <v>0.93493470000000001</v>
      </c>
      <c r="L28" s="39">
        <f>+'[1]2018 V191017 '!P27</f>
        <v>12615.11616</v>
      </c>
      <c r="M28" s="40">
        <v>635</v>
      </c>
      <c r="N28" s="55">
        <f t="shared" si="3"/>
        <v>12294.391304999999</v>
      </c>
      <c r="O28" s="42">
        <f t="shared" si="4"/>
        <v>-2.5423852696414673E-2</v>
      </c>
      <c r="P28" s="43">
        <f t="shared" si="5"/>
        <v>614.71341805434747</v>
      </c>
      <c r="Q28" s="56"/>
      <c r="R28"/>
      <c r="S28"/>
    </row>
    <row r="29" spans="1:19" x14ac:dyDescent="0.25">
      <c r="A29" t="s">
        <v>67</v>
      </c>
      <c r="B29" s="29" t="s">
        <v>68</v>
      </c>
      <c r="C29" s="30">
        <v>6000</v>
      </c>
      <c r="D29" s="51">
        <v>9.9000000000000005E-2</v>
      </c>
      <c r="E29" s="57">
        <v>1500</v>
      </c>
      <c r="F29" s="33">
        <v>426</v>
      </c>
      <c r="G29" s="34">
        <f t="shared" si="0"/>
        <v>4260</v>
      </c>
      <c r="H29" s="33">
        <v>7</v>
      </c>
      <c r="I29" s="34">
        <f t="shared" si="6"/>
        <v>2200</v>
      </c>
      <c r="J29" s="53">
        <f t="shared" si="1"/>
        <v>13960</v>
      </c>
      <c r="K29" s="54">
        <f t="shared" si="7"/>
        <v>0.93493470000000001</v>
      </c>
      <c r="L29" s="39">
        <f>+'[1]2018 V191017 '!P28</f>
        <v>13259.33322</v>
      </c>
      <c r="M29" s="40">
        <v>667</v>
      </c>
      <c r="N29" s="55">
        <f t="shared" si="3"/>
        <v>13051.688412</v>
      </c>
      <c r="O29" s="42">
        <f t="shared" si="4"/>
        <v>-1.566027526080993E-2</v>
      </c>
      <c r="P29" s="43">
        <f t="shared" si="5"/>
        <v>652.57789475579398</v>
      </c>
      <c r="Q29" s="56"/>
      <c r="R29"/>
      <c r="S29"/>
    </row>
    <row r="30" spans="1:19" x14ac:dyDescent="0.25">
      <c r="A30" t="s">
        <v>69</v>
      </c>
      <c r="B30" s="78" t="s">
        <v>70</v>
      </c>
      <c r="C30" s="30">
        <v>6000</v>
      </c>
      <c r="D30" s="51">
        <v>0.33500000000000002</v>
      </c>
      <c r="E30" s="57">
        <v>2500</v>
      </c>
      <c r="F30" s="33">
        <v>218</v>
      </c>
      <c r="G30" s="34">
        <f t="shared" si="0"/>
        <v>2180</v>
      </c>
      <c r="H30" s="33">
        <v>5</v>
      </c>
      <c r="I30" s="34">
        <f t="shared" si="6"/>
        <v>1800</v>
      </c>
      <c r="J30" s="53">
        <f t="shared" si="1"/>
        <v>12480</v>
      </c>
      <c r="K30" s="54">
        <f t="shared" si="7"/>
        <v>0.93493470000000001</v>
      </c>
      <c r="L30" s="79">
        <v>11971</v>
      </c>
      <c r="M30" s="80">
        <v>603</v>
      </c>
      <c r="N30" s="55">
        <f t="shared" si="3"/>
        <v>11667.985056</v>
      </c>
      <c r="O30" s="42">
        <f t="shared" si="4"/>
        <v>-2.5312417007768762E-2</v>
      </c>
      <c r="P30" s="43">
        <f t="shared" si="5"/>
        <v>583.39341880747202</v>
      </c>
      <c r="Q30" s="4"/>
      <c r="R30"/>
      <c r="S30"/>
    </row>
    <row r="31" spans="1:19" x14ac:dyDescent="0.25">
      <c r="A31" t="s">
        <v>71</v>
      </c>
      <c r="B31" s="29" t="s">
        <v>72</v>
      </c>
      <c r="C31" s="30">
        <v>6000</v>
      </c>
      <c r="D31" s="51">
        <v>0.39200000000000002</v>
      </c>
      <c r="E31" s="57">
        <v>2500</v>
      </c>
      <c r="F31" s="33">
        <v>766</v>
      </c>
      <c r="G31" s="34">
        <f t="shared" si="0"/>
        <v>7660</v>
      </c>
      <c r="H31" s="33">
        <v>7</v>
      </c>
      <c r="I31" s="34">
        <f t="shared" si="6"/>
        <v>2200</v>
      </c>
      <c r="J31" s="53">
        <f t="shared" si="1"/>
        <v>18360</v>
      </c>
      <c r="K31" s="54">
        <f t="shared" si="7"/>
        <v>0.93493470000000001</v>
      </c>
      <c r="L31" s="79">
        <f>+'[1]2018 V191017 '!P30</f>
        <v>17490.012419999999</v>
      </c>
      <c r="M31" s="80">
        <v>880</v>
      </c>
      <c r="N31" s="55">
        <f t="shared" si="3"/>
        <v>17165.401092</v>
      </c>
      <c r="O31" s="42">
        <f t="shared" si="4"/>
        <v>-1.8559811177080832E-2</v>
      </c>
      <c r="P31" s="43">
        <f t="shared" si="5"/>
        <v>858.26147189945402</v>
      </c>
      <c r="Q31" s="56"/>
      <c r="R31"/>
      <c r="S31"/>
    </row>
    <row r="32" spans="1:19" x14ac:dyDescent="0.25">
      <c r="A32" t="s">
        <v>73</v>
      </c>
      <c r="B32" s="29" t="s">
        <v>74</v>
      </c>
      <c r="C32" s="30">
        <v>6000</v>
      </c>
      <c r="D32" s="51">
        <v>2.3E-2</v>
      </c>
      <c r="E32" s="57">
        <v>1500</v>
      </c>
      <c r="F32" s="33">
        <v>0</v>
      </c>
      <c r="G32" s="34">
        <f t="shared" si="0"/>
        <v>500</v>
      </c>
      <c r="H32" s="52">
        <v>0</v>
      </c>
      <c r="I32" s="34">
        <v>0</v>
      </c>
      <c r="J32" s="53">
        <f t="shared" si="1"/>
        <v>8000</v>
      </c>
      <c r="K32" s="54">
        <f t="shared" si="7"/>
        <v>0.93493470000000001</v>
      </c>
      <c r="L32" s="79">
        <f>+'[1]2018 V191017 '!P31</f>
        <v>7692.1440000000002</v>
      </c>
      <c r="M32" s="80">
        <v>387</v>
      </c>
      <c r="N32" s="55">
        <f t="shared" si="3"/>
        <v>7479.4776000000002</v>
      </c>
      <c r="O32" s="42">
        <f t="shared" si="4"/>
        <v>-2.7647220332848721E-2</v>
      </c>
      <c r="P32" s="43">
        <f t="shared" si="5"/>
        <v>373.97014026120002</v>
      </c>
      <c r="Q32" s="56"/>
      <c r="R32"/>
      <c r="S32"/>
    </row>
    <row r="33" spans="1:20" x14ac:dyDescent="0.25">
      <c r="A33" t="s">
        <v>75</v>
      </c>
      <c r="B33" s="29" t="s">
        <v>76</v>
      </c>
      <c r="C33" s="30">
        <v>6000</v>
      </c>
      <c r="D33" s="51">
        <v>7.1999999999999995E-2</v>
      </c>
      <c r="E33" s="57">
        <v>1500</v>
      </c>
      <c r="F33" s="33">
        <v>218</v>
      </c>
      <c r="G33" s="34">
        <f t="shared" si="0"/>
        <v>2180</v>
      </c>
      <c r="H33" s="52">
        <v>6</v>
      </c>
      <c r="I33" s="34">
        <f t="shared" si="6"/>
        <v>2000</v>
      </c>
      <c r="J33" s="53">
        <f t="shared" si="1"/>
        <v>11680</v>
      </c>
      <c r="K33" s="54">
        <f t="shared" si="7"/>
        <v>0.93493470000000001</v>
      </c>
      <c r="L33" s="79">
        <f>+'[1]2018 V191017 '!P32</f>
        <v>11288.221320000001</v>
      </c>
      <c r="M33" s="80">
        <v>568</v>
      </c>
      <c r="N33" s="55">
        <f t="shared" si="3"/>
        <v>10920.037296</v>
      </c>
      <c r="O33" s="42">
        <f t="shared" si="4"/>
        <v>-3.2616655322629695E-2</v>
      </c>
      <c r="P33" s="43">
        <f t="shared" si="5"/>
        <v>545.996404781352</v>
      </c>
      <c r="Q33" s="56"/>
      <c r="R33"/>
      <c r="S33"/>
    </row>
    <row r="34" spans="1:20" x14ac:dyDescent="0.25">
      <c r="A34" t="s">
        <v>77</v>
      </c>
      <c r="B34" s="29" t="s">
        <v>78</v>
      </c>
      <c r="C34" s="30">
        <v>6000</v>
      </c>
      <c r="D34" s="51">
        <v>0.05</v>
      </c>
      <c r="E34" s="57">
        <v>1500</v>
      </c>
      <c r="F34" s="33">
        <v>298</v>
      </c>
      <c r="G34" s="34">
        <f t="shared" si="0"/>
        <v>2980</v>
      </c>
      <c r="H34" s="52">
        <v>7</v>
      </c>
      <c r="I34" s="34">
        <f t="shared" si="6"/>
        <v>2200</v>
      </c>
      <c r="J34" s="53">
        <f t="shared" si="1"/>
        <v>12680</v>
      </c>
      <c r="K34" s="54">
        <f t="shared" si="7"/>
        <v>0.93493470000000001</v>
      </c>
      <c r="L34" s="79">
        <f>+'[1]2018 V191017 '!P33</f>
        <v>12047.820540000001</v>
      </c>
      <c r="M34" s="80">
        <v>606</v>
      </c>
      <c r="N34" s="55">
        <f t="shared" si="3"/>
        <v>11854.971996</v>
      </c>
      <c r="O34" s="42">
        <f t="shared" si="4"/>
        <v>-1.6006923688788643E-2</v>
      </c>
      <c r="P34" s="43">
        <f t="shared" si="5"/>
        <v>592.74267231400199</v>
      </c>
      <c r="Q34" s="12"/>
      <c r="R34"/>
      <c r="S34"/>
    </row>
    <row r="35" spans="1:20" x14ac:dyDescent="0.25">
      <c r="A35" t="s">
        <v>79</v>
      </c>
      <c r="B35" s="29" t="s">
        <v>80</v>
      </c>
      <c r="C35" s="30">
        <v>6000</v>
      </c>
      <c r="D35" s="51">
        <v>0.84899999999999998</v>
      </c>
      <c r="E35" s="57">
        <v>2500</v>
      </c>
      <c r="F35" s="33">
        <v>248</v>
      </c>
      <c r="G35" s="34">
        <f t="shared" si="0"/>
        <v>2480</v>
      </c>
      <c r="H35" s="52">
        <v>8</v>
      </c>
      <c r="I35" s="34">
        <f t="shared" si="6"/>
        <v>2400</v>
      </c>
      <c r="J35" s="53">
        <f t="shared" si="1"/>
        <v>13380</v>
      </c>
      <c r="K35" s="54">
        <f t="shared" si="7"/>
        <v>0.93493470000000001</v>
      </c>
      <c r="L35" s="79">
        <f>+'[1]2018 V191017 '!P34</f>
        <v>12797.80458</v>
      </c>
      <c r="M35" s="80">
        <v>644</v>
      </c>
      <c r="N35" s="55">
        <f t="shared" si="3"/>
        <v>12509.426286</v>
      </c>
      <c r="O35" s="42">
        <f t="shared" si="4"/>
        <v>-2.2533419087416684E-2</v>
      </c>
      <c r="P35" s="43">
        <f t="shared" si="5"/>
        <v>625.46505958685702</v>
      </c>
      <c r="Q35" s="48"/>
      <c r="R35"/>
      <c r="S35"/>
    </row>
    <row r="36" spans="1:20" x14ac:dyDescent="0.25">
      <c r="A36" t="s">
        <v>81</v>
      </c>
      <c r="B36" s="29" t="s">
        <v>82</v>
      </c>
      <c r="C36" s="30">
        <v>6000</v>
      </c>
      <c r="D36" s="51">
        <v>1.6E-2</v>
      </c>
      <c r="E36" s="57">
        <v>1500</v>
      </c>
      <c r="F36" s="33">
        <v>21</v>
      </c>
      <c r="G36" s="34">
        <f t="shared" si="0"/>
        <v>500</v>
      </c>
      <c r="H36" s="52">
        <v>3</v>
      </c>
      <c r="I36" s="34">
        <f t="shared" si="6"/>
        <v>1400</v>
      </c>
      <c r="J36" s="53">
        <f t="shared" si="1"/>
        <v>9400</v>
      </c>
      <c r="K36" s="54">
        <f t="shared" si="7"/>
        <v>0.93493470000000001</v>
      </c>
      <c r="L36" s="79">
        <f>+'[1]2018 V191017 '!P35</f>
        <v>9038.2692000000006</v>
      </c>
      <c r="M36" s="80">
        <v>455</v>
      </c>
      <c r="N36" s="55">
        <f t="shared" ref="N36:N53" si="8">J36*K36</f>
        <v>8788.3861799999995</v>
      </c>
      <c r="O36" s="42">
        <f t="shared" ref="O36:O53" si="9">N36/L36-1</f>
        <v>-2.7647220332848832E-2</v>
      </c>
      <c r="P36" s="43">
        <f t="shared" si="5"/>
        <v>439.41491480691002</v>
      </c>
      <c r="Q36" s="48"/>
      <c r="R36"/>
      <c r="S36"/>
    </row>
    <row r="37" spans="1:20" x14ac:dyDescent="0.25">
      <c r="A37" t="s">
        <v>83</v>
      </c>
      <c r="B37" s="29" t="s">
        <v>84</v>
      </c>
      <c r="C37" s="30">
        <v>6000</v>
      </c>
      <c r="D37" s="51">
        <v>0.161</v>
      </c>
      <c r="E37" s="57">
        <v>1500</v>
      </c>
      <c r="F37" s="33">
        <v>614</v>
      </c>
      <c r="G37" s="34">
        <f t="shared" si="0"/>
        <v>6140</v>
      </c>
      <c r="H37" s="52">
        <v>7</v>
      </c>
      <c r="I37" s="34">
        <f t="shared" si="6"/>
        <v>2200</v>
      </c>
      <c r="J37" s="53">
        <f t="shared" si="1"/>
        <v>15840</v>
      </c>
      <c r="K37" s="54">
        <f t="shared" si="7"/>
        <v>0.93493470000000001</v>
      </c>
      <c r="L37" s="79">
        <f>+'[1]2018 V191017 '!P36</f>
        <v>12162.4</v>
      </c>
      <c r="M37" s="80">
        <v>612</v>
      </c>
      <c r="N37" s="55">
        <f t="shared" si="8"/>
        <v>14809.365648000001</v>
      </c>
      <c r="O37" s="42">
        <f t="shared" si="9"/>
        <v>0.21763514174833931</v>
      </c>
      <c r="P37" s="43">
        <f t="shared" si="5"/>
        <v>740.46087771717612</v>
      </c>
      <c r="Q37" s="48"/>
    </row>
    <row r="38" spans="1:20" x14ac:dyDescent="0.25">
      <c r="A38" t="s">
        <v>85</v>
      </c>
      <c r="B38" s="29" t="s">
        <v>86</v>
      </c>
      <c r="C38" s="30">
        <v>6000</v>
      </c>
      <c r="D38" s="51">
        <v>6.4000000000000001E-2</v>
      </c>
      <c r="E38" s="57">
        <v>1500</v>
      </c>
      <c r="F38" s="33">
        <v>52</v>
      </c>
      <c r="G38" s="34">
        <f t="shared" si="0"/>
        <v>520</v>
      </c>
      <c r="H38" s="52">
        <v>5</v>
      </c>
      <c r="I38" s="34">
        <f t="shared" si="6"/>
        <v>1800</v>
      </c>
      <c r="J38" s="53">
        <f t="shared" si="1"/>
        <v>9820</v>
      </c>
      <c r="K38" s="54">
        <f t="shared" si="7"/>
        <v>0.93493470000000001</v>
      </c>
      <c r="L38" s="79">
        <f>+'[1]2018 V191017 '!P37</f>
        <v>9442.1067600000006</v>
      </c>
      <c r="M38" s="80">
        <v>475</v>
      </c>
      <c r="N38" s="55">
        <f t="shared" si="8"/>
        <v>9181.0587539999997</v>
      </c>
      <c r="O38" s="42">
        <f t="shared" si="9"/>
        <v>-2.7647220332848721E-2</v>
      </c>
      <c r="P38" s="43">
        <f t="shared" si="5"/>
        <v>459.048347170623</v>
      </c>
      <c r="Q38" s="56"/>
      <c r="T38" s="14"/>
    </row>
    <row r="39" spans="1:20" s="12" customFormat="1" x14ac:dyDescent="0.25">
      <c r="A39" t="s">
        <v>87</v>
      </c>
      <c r="B39" s="29" t="s">
        <v>88</v>
      </c>
      <c r="C39" s="30">
        <v>6000</v>
      </c>
      <c r="D39" s="71">
        <v>0.84099999999999997</v>
      </c>
      <c r="E39" s="57">
        <v>2500</v>
      </c>
      <c r="F39" s="33">
        <v>1565</v>
      </c>
      <c r="G39" s="34">
        <f t="shared" si="0"/>
        <v>15650</v>
      </c>
      <c r="H39" s="72">
        <v>8</v>
      </c>
      <c r="I39" s="34">
        <f t="shared" si="6"/>
        <v>2400</v>
      </c>
      <c r="J39" s="53">
        <f t="shared" si="1"/>
        <v>26550</v>
      </c>
      <c r="K39" s="54">
        <f t="shared" si="7"/>
        <v>0.93493470000000001</v>
      </c>
      <c r="L39" s="79">
        <f>+'[1]2018 V191017 '!P38</f>
        <v>24874.470659999999</v>
      </c>
      <c r="M39" s="80">
        <v>1252</v>
      </c>
      <c r="N39" s="55">
        <f t="shared" si="8"/>
        <v>24822.516285000002</v>
      </c>
      <c r="O39" s="42">
        <f t="shared" si="9"/>
        <v>-2.0886625371909773E-3</v>
      </c>
      <c r="P39" s="43">
        <f t="shared" si="5"/>
        <v>1241.1134029918576</v>
      </c>
      <c r="Q39" s="56"/>
      <c r="T39" s="15"/>
    </row>
    <row r="40" spans="1:20" s="81" customFormat="1" x14ac:dyDescent="0.25">
      <c r="A40" t="s">
        <v>89</v>
      </c>
      <c r="B40" s="29" t="s">
        <v>90</v>
      </c>
      <c r="C40" s="30">
        <v>6000</v>
      </c>
      <c r="D40" s="51">
        <v>0.184</v>
      </c>
      <c r="E40" s="57">
        <v>1500</v>
      </c>
      <c r="F40" s="33">
        <v>1271</v>
      </c>
      <c r="G40" s="34">
        <f t="shared" si="0"/>
        <v>12710</v>
      </c>
      <c r="H40" s="33">
        <v>8</v>
      </c>
      <c r="I40" s="34">
        <f t="shared" si="6"/>
        <v>2400</v>
      </c>
      <c r="J40" s="53">
        <f t="shared" si="1"/>
        <v>22610</v>
      </c>
      <c r="K40" s="54">
        <f t="shared" si="7"/>
        <v>0.93493470000000001</v>
      </c>
      <c r="L40" s="79">
        <f>+'[1]2018 V191017 '!P39</f>
        <v>25316.768939999998</v>
      </c>
      <c r="M40" s="80">
        <v>1274</v>
      </c>
      <c r="N40" s="55">
        <f t="shared" si="8"/>
        <v>21138.873566999999</v>
      </c>
      <c r="O40" s="42">
        <f t="shared" si="9"/>
        <v>-0.16502482535988261</v>
      </c>
      <c r="P40" s="43">
        <f t="shared" si="5"/>
        <v>1056.9331089132165</v>
      </c>
      <c r="Q40" s="4"/>
      <c r="T40" s="82"/>
    </row>
    <row r="41" spans="1:20" s="83" customFormat="1" x14ac:dyDescent="0.25">
      <c r="A41" t="s">
        <v>91</v>
      </c>
      <c r="B41" s="29" t="s">
        <v>92</v>
      </c>
      <c r="C41" s="30">
        <v>6000</v>
      </c>
      <c r="D41" s="51">
        <v>1.482</v>
      </c>
      <c r="E41" s="57">
        <v>4000</v>
      </c>
      <c r="F41" s="33">
        <v>752</v>
      </c>
      <c r="G41" s="34">
        <f t="shared" si="0"/>
        <v>7520</v>
      </c>
      <c r="H41" s="33">
        <v>8</v>
      </c>
      <c r="I41" s="34">
        <f t="shared" si="6"/>
        <v>2400</v>
      </c>
      <c r="J41" s="53">
        <f t="shared" si="1"/>
        <v>19920</v>
      </c>
      <c r="K41" s="54">
        <f t="shared" si="7"/>
        <v>0.93493470000000001</v>
      </c>
      <c r="L41" s="79">
        <f>+'[1]2018 V191017 '!P40</f>
        <v>18297.687539999999</v>
      </c>
      <c r="M41" s="80">
        <v>921</v>
      </c>
      <c r="N41" s="55">
        <f t="shared" si="8"/>
        <v>18623.899224000001</v>
      </c>
      <c r="O41" s="42">
        <f t="shared" si="9"/>
        <v>1.7828027901716004E-2</v>
      </c>
      <c r="P41" s="43">
        <f t="shared" si="5"/>
        <v>931.18564925038811</v>
      </c>
      <c r="Q41" s="56"/>
    </row>
    <row r="42" spans="1:20" s="77" customFormat="1" x14ac:dyDescent="0.25">
      <c r="A42" s="84" t="s">
        <v>93</v>
      </c>
      <c r="B42" s="29" t="s">
        <v>94</v>
      </c>
      <c r="C42" s="30">
        <v>6000</v>
      </c>
      <c r="D42" s="51">
        <v>8.4000000000000005E-2</v>
      </c>
      <c r="E42" s="57">
        <v>1500</v>
      </c>
      <c r="F42" s="33">
        <v>237</v>
      </c>
      <c r="G42" s="34">
        <f t="shared" si="0"/>
        <v>2370</v>
      </c>
      <c r="H42" s="33">
        <v>7</v>
      </c>
      <c r="I42" s="34">
        <f t="shared" si="6"/>
        <v>2200</v>
      </c>
      <c r="J42" s="53">
        <f t="shared" si="1"/>
        <v>12070</v>
      </c>
      <c r="K42" s="54">
        <f t="shared" si="7"/>
        <v>0.93493470000000001</v>
      </c>
      <c r="L42" s="79">
        <f>+'[1]2018 V191017 '!P41</f>
        <v>11557.44636</v>
      </c>
      <c r="M42" s="80">
        <v>582</v>
      </c>
      <c r="N42" s="55">
        <f t="shared" si="8"/>
        <v>11284.661829000001</v>
      </c>
      <c r="O42" s="42">
        <f t="shared" si="9"/>
        <v>-2.3602491632070177E-2</v>
      </c>
      <c r="P42" s="43">
        <f t="shared" si="5"/>
        <v>564.22744911908558</v>
      </c>
      <c r="Q42" s="56"/>
    </row>
    <row r="43" spans="1:20" s="77" customFormat="1" x14ac:dyDescent="0.25">
      <c r="A43" t="s">
        <v>95</v>
      </c>
      <c r="B43" s="29" t="s">
        <v>96</v>
      </c>
      <c r="C43" s="30">
        <v>6000</v>
      </c>
      <c r="D43" s="51">
        <v>1.1399999999999999</v>
      </c>
      <c r="E43" s="57">
        <v>4000</v>
      </c>
      <c r="F43" s="33">
        <v>764</v>
      </c>
      <c r="G43" s="34">
        <f t="shared" si="0"/>
        <v>7640</v>
      </c>
      <c r="H43" s="33">
        <v>6</v>
      </c>
      <c r="I43" s="34">
        <f t="shared" si="6"/>
        <v>2000</v>
      </c>
      <c r="J43" s="53">
        <f t="shared" si="1"/>
        <v>19640</v>
      </c>
      <c r="K43" s="54">
        <f t="shared" si="7"/>
        <v>0.93493470000000001</v>
      </c>
      <c r="L43" s="79">
        <f>+'[1]2018 V191017 '!P42</f>
        <v>18855.367979999999</v>
      </c>
      <c r="M43" s="80">
        <v>949</v>
      </c>
      <c r="N43" s="55">
        <f t="shared" si="8"/>
        <v>18362.117507999999</v>
      </c>
      <c r="O43" s="42">
        <f t="shared" si="9"/>
        <v>-2.6159684208931555E-2</v>
      </c>
      <c r="P43" s="43">
        <f t="shared" si="5"/>
        <v>918.09669434124601</v>
      </c>
      <c r="Q43" s="56"/>
    </row>
    <row r="44" spans="1:20" x14ac:dyDescent="0.25">
      <c r="A44" t="s">
        <v>97</v>
      </c>
      <c r="B44" s="29" t="s">
        <v>98</v>
      </c>
      <c r="C44" s="30">
        <v>6000</v>
      </c>
      <c r="D44" s="51">
        <v>0.16</v>
      </c>
      <c r="E44" s="57">
        <v>1500</v>
      </c>
      <c r="F44" s="33">
        <v>507</v>
      </c>
      <c r="G44" s="34">
        <f t="shared" si="0"/>
        <v>5070</v>
      </c>
      <c r="H44" s="33">
        <v>7</v>
      </c>
      <c r="I44" s="34">
        <f t="shared" si="6"/>
        <v>2200</v>
      </c>
      <c r="J44" s="53">
        <f t="shared" si="1"/>
        <v>14770</v>
      </c>
      <c r="K44" s="54">
        <f t="shared" si="7"/>
        <v>0.93493470000000001</v>
      </c>
      <c r="L44" s="79">
        <f>+'[1]2018 V191017 '!P43</f>
        <v>13903.550279999999</v>
      </c>
      <c r="M44" s="80">
        <v>700</v>
      </c>
      <c r="N44" s="55">
        <f t="shared" si="8"/>
        <v>13808.985519</v>
      </c>
      <c r="O44" s="42">
        <f t="shared" si="9"/>
        <v>-6.8014830094172973E-3</v>
      </c>
      <c r="P44" s="43">
        <f t="shared" si="5"/>
        <v>690.44237145724048</v>
      </c>
      <c r="Q44" s="12"/>
      <c r="R44"/>
      <c r="S44"/>
    </row>
    <row r="45" spans="1:20" s="77" customFormat="1" x14ac:dyDescent="0.25">
      <c r="A45" t="s">
        <v>99</v>
      </c>
      <c r="B45" s="29" t="s">
        <v>100</v>
      </c>
      <c r="C45" s="30">
        <v>6000</v>
      </c>
      <c r="D45" s="51">
        <v>0.95599999999999996</v>
      </c>
      <c r="E45" s="57">
        <v>2500</v>
      </c>
      <c r="F45" s="33">
        <v>1587</v>
      </c>
      <c r="G45" s="34">
        <f t="shared" si="0"/>
        <v>15870</v>
      </c>
      <c r="H45" s="33">
        <v>8</v>
      </c>
      <c r="I45" s="34">
        <f t="shared" si="6"/>
        <v>2400</v>
      </c>
      <c r="J45" s="53">
        <f t="shared" si="1"/>
        <v>26770</v>
      </c>
      <c r="K45" s="54">
        <f t="shared" si="7"/>
        <v>0.93493470000000001</v>
      </c>
      <c r="L45" s="79">
        <f>+'[1]2018 V191017 '!P44</f>
        <v>25797.52794</v>
      </c>
      <c r="M45" s="80">
        <v>1299</v>
      </c>
      <c r="N45" s="55">
        <f t="shared" si="8"/>
        <v>25028.201918999999</v>
      </c>
      <c r="O45" s="42">
        <f t="shared" si="9"/>
        <v>-2.9821695427147188E-2</v>
      </c>
      <c r="P45" s="43">
        <f t="shared" si="5"/>
        <v>1251.3975818490405</v>
      </c>
      <c r="Q45" s="48"/>
    </row>
    <row r="46" spans="1:20" s="77" customFormat="1" x14ac:dyDescent="0.25">
      <c r="A46" t="s">
        <v>101</v>
      </c>
      <c r="B46" s="29" t="s">
        <v>102</v>
      </c>
      <c r="C46" s="30">
        <v>6000</v>
      </c>
      <c r="D46" s="51">
        <v>1.018</v>
      </c>
      <c r="E46" s="57">
        <v>4000</v>
      </c>
      <c r="F46" s="58">
        <v>1484</v>
      </c>
      <c r="G46" s="34">
        <f t="shared" si="0"/>
        <v>14840</v>
      </c>
      <c r="H46" s="52">
        <v>7</v>
      </c>
      <c r="I46" s="34">
        <f t="shared" si="6"/>
        <v>2200</v>
      </c>
      <c r="J46" s="53">
        <f t="shared" si="1"/>
        <v>27040</v>
      </c>
      <c r="K46" s="54">
        <f t="shared" si="7"/>
        <v>0.93493470000000001</v>
      </c>
      <c r="L46" s="79">
        <f>+'[1]2018 V191017 '!P45</f>
        <v>23903.337479999998</v>
      </c>
      <c r="M46" s="80">
        <v>1203</v>
      </c>
      <c r="N46" s="55">
        <f t="shared" si="8"/>
        <v>25280.634288000001</v>
      </c>
      <c r="O46" s="42">
        <f t="shared" si="9"/>
        <v>5.7619435325815482E-2</v>
      </c>
      <c r="P46" s="43">
        <f t="shared" si="5"/>
        <v>1264.0190740828562</v>
      </c>
      <c r="Q46" s="48"/>
    </row>
    <row r="47" spans="1:20" s="77" customFormat="1" ht="15.75" thickBot="1" x14ac:dyDescent="0.3">
      <c r="A47" t="s">
        <v>103</v>
      </c>
      <c r="B47" s="62" t="s">
        <v>104</v>
      </c>
      <c r="C47" s="63">
        <v>6000</v>
      </c>
      <c r="D47" s="64">
        <v>4.4630000000000001</v>
      </c>
      <c r="E47" s="85">
        <v>6000</v>
      </c>
      <c r="F47" s="65">
        <v>2602</v>
      </c>
      <c r="G47" s="34">
        <f t="shared" si="0"/>
        <v>20000</v>
      </c>
      <c r="H47" s="66">
        <v>8</v>
      </c>
      <c r="I47" s="34">
        <f t="shared" si="6"/>
        <v>2400</v>
      </c>
      <c r="J47" s="67">
        <f t="shared" si="1"/>
        <v>34400</v>
      </c>
      <c r="K47" s="68">
        <f t="shared" si="7"/>
        <v>0.93493470000000001</v>
      </c>
      <c r="L47" s="79">
        <f>+'[1]2018 V191017 '!P46</f>
        <v>33076.2192</v>
      </c>
      <c r="M47" s="80">
        <v>1665</v>
      </c>
      <c r="N47" s="69">
        <f t="shared" si="8"/>
        <v>32161.753680000002</v>
      </c>
      <c r="O47" s="70">
        <f t="shared" si="9"/>
        <v>-2.764722033284861E-2</v>
      </c>
      <c r="P47" s="43">
        <f t="shared" si="5"/>
        <v>1608.0716031231602</v>
      </c>
      <c r="Q47" s="48"/>
    </row>
    <row r="48" spans="1:20" s="4" customFormat="1" ht="15.75" thickTop="1" x14ac:dyDescent="0.25">
      <c r="A48" t="s">
        <v>105</v>
      </c>
      <c r="B48" s="29" t="s">
        <v>106</v>
      </c>
      <c r="C48" s="30">
        <v>6000</v>
      </c>
      <c r="D48" s="51">
        <v>0.06</v>
      </c>
      <c r="E48" s="57">
        <v>1500</v>
      </c>
      <c r="F48" s="58">
        <v>0</v>
      </c>
      <c r="G48" s="34">
        <f t="shared" si="0"/>
        <v>500</v>
      </c>
      <c r="H48" s="86">
        <v>0</v>
      </c>
      <c r="I48" s="34">
        <v>0</v>
      </c>
      <c r="J48" s="59">
        <f t="shared" si="1"/>
        <v>8000</v>
      </c>
      <c r="K48" s="60">
        <f t="shared" ref="K48:K53" si="10">$L$1*0.5</f>
        <v>0.46746735</v>
      </c>
      <c r="L48" s="79">
        <f>+'[1]2018 V191017 '!P47</f>
        <v>3846.0720000000001</v>
      </c>
      <c r="M48" s="80">
        <v>194</v>
      </c>
      <c r="N48" s="61">
        <f t="shared" si="8"/>
        <v>3739.7388000000001</v>
      </c>
      <c r="O48" s="42">
        <f t="shared" si="9"/>
        <v>-2.7647220332848721E-2</v>
      </c>
      <c r="P48" s="43">
        <f t="shared" si="5"/>
        <v>186.98507013060001</v>
      </c>
      <c r="Q48" s="56"/>
    </row>
    <row r="49" spans="1:20" s="4" customFormat="1" x14ac:dyDescent="0.25">
      <c r="A49" t="s">
        <v>107</v>
      </c>
      <c r="B49" s="29" t="s">
        <v>108</v>
      </c>
      <c r="C49" s="30">
        <v>6000</v>
      </c>
      <c r="D49" s="51">
        <v>0</v>
      </c>
      <c r="E49" s="57">
        <v>1500</v>
      </c>
      <c r="F49" s="58">
        <v>0</v>
      </c>
      <c r="G49" s="34">
        <f t="shared" si="0"/>
        <v>500</v>
      </c>
      <c r="H49" s="86">
        <v>0</v>
      </c>
      <c r="I49" s="34">
        <v>0</v>
      </c>
      <c r="J49" s="59">
        <f t="shared" si="1"/>
        <v>8000</v>
      </c>
      <c r="K49" s="60">
        <f t="shared" si="10"/>
        <v>0.46746735</v>
      </c>
      <c r="L49" s="79">
        <f>+'[1]2018 V191017 '!P49</f>
        <v>3846.0720000000001</v>
      </c>
      <c r="M49" s="80">
        <v>194</v>
      </c>
      <c r="N49" s="61">
        <f t="shared" si="8"/>
        <v>3739.7388000000001</v>
      </c>
      <c r="O49" s="42">
        <f t="shared" si="9"/>
        <v>-2.7647220332848721E-2</v>
      </c>
      <c r="P49" s="43">
        <f t="shared" si="5"/>
        <v>186.98507013060001</v>
      </c>
      <c r="Q49" s="56"/>
    </row>
    <row r="50" spans="1:20" s="4" customFormat="1" x14ac:dyDescent="0.25">
      <c r="A50" t="s">
        <v>109</v>
      </c>
      <c r="B50" s="29" t="s">
        <v>110</v>
      </c>
      <c r="C50" s="30">
        <v>6000</v>
      </c>
      <c r="D50" s="51">
        <v>0.152</v>
      </c>
      <c r="E50" s="57">
        <v>1500</v>
      </c>
      <c r="F50" s="58">
        <v>0</v>
      </c>
      <c r="G50" s="34">
        <f t="shared" si="0"/>
        <v>500</v>
      </c>
      <c r="H50" s="52">
        <v>0</v>
      </c>
      <c r="I50" s="34">
        <v>0</v>
      </c>
      <c r="J50" s="59">
        <f t="shared" si="1"/>
        <v>8000</v>
      </c>
      <c r="K50" s="60">
        <f t="shared" si="10"/>
        <v>0.46746735</v>
      </c>
      <c r="L50" s="79">
        <f>+'[1]2018 V191017 '!P50</f>
        <v>3846.0720000000001</v>
      </c>
      <c r="M50" s="80">
        <v>194</v>
      </c>
      <c r="N50" s="61">
        <f t="shared" si="8"/>
        <v>3739.7388000000001</v>
      </c>
      <c r="O50" s="42">
        <f t="shared" si="9"/>
        <v>-2.7647220332848721E-2</v>
      </c>
      <c r="P50" s="43">
        <f t="shared" si="5"/>
        <v>186.98507013060001</v>
      </c>
    </row>
    <row r="51" spans="1:20" s="4" customFormat="1" x14ac:dyDescent="0.25">
      <c r="A51" t="s">
        <v>111</v>
      </c>
      <c r="B51" s="29" t="s">
        <v>112</v>
      </c>
      <c r="C51" s="30">
        <v>6000</v>
      </c>
      <c r="D51" s="51">
        <v>6.0000000000000001E-3</v>
      </c>
      <c r="E51" s="57">
        <v>1500</v>
      </c>
      <c r="F51" s="58">
        <v>0</v>
      </c>
      <c r="G51" s="34">
        <f t="shared" si="0"/>
        <v>500</v>
      </c>
      <c r="H51" s="86">
        <v>0</v>
      </c>
      <c r="I51" s="34">
        <v>0</v>
      </c>
      <c r="J51" s="59">
        <f t="shared" si="1"/>
        <v>8000</v>
      </c>
      <c r="K51" s="60">
        <f t="shared" si="10"/>
        <v>0.46746735</v>
      </c>
      <c r="L51" s="79">
        <f>+'[1]2018 V191017 '!P51</f>
        <v>3846.0720000000001</v>
      </c>
      <c r="M51" s="80">
        <v>194</v>
      </c>
      <c r="N51" s="61">
        <f t="shared" si="8"/>
        <v>3739.7388000000001</v>
      </c>
      <c r="O51" s="42">
        <f t="shared" si="9"/>
        <v>-2.7647220332848721E-2</v>
      </c>
      <c r="P51" s="43">
        <f t="shared" si="5"/>
        <v>186.98507013060001</v>
      </c>
      <c r="Q51" s="56"/>
    </row>
    <row r="52" spans="1:20" s="4" customFormat="1" x14ac:dyDescent="0.25">
      <c r="A52" t="s">
        <v>113</v>
      </c>
      <c r="B52" s="29" t="s">
        <v>114</v>
      </c>
      <c r="C52" s="30">
        <v>6000</v>
      </c>
      <c r="D52" s="51">
        <v>0.02</v>
      </c>
      <c r="E52" s="57">
        <v>1500</v>
      </c>
      <c r="F52" s="58">
        <v>0</v>
      </c>
      <c r="G52" s="34">
        <f t="shared" si="0"/>
        <v>500</v>
      </c>
      <c r="H52" s="86">
        <v>0</v>
      </c>
      <c r="I52" s="34">
        <v>0</v>
      </c>
      <c r="J52" s="59">
        <f t="shared" si="1"/>
        <v>8000</v>
      </c>
      <c r="K52" s="60">
        <f t="shared" si="10"/>
        <v>0.46746735</v>
      </c>
      <c r="L52" s="79">
        <f>+'[1]2018 V191017 '!P52</f>
        <v>3846.0720000000001</v>
      </c>
      <c r="M52" s="80">
        <v>194</v>
      </c>
      <c r="N52" s="61">
        <f t="shared" si="8"/>
        <v>3739.7388000000001</v>
      </c>
      <c r="O52" s="42">
        <f t="shared" si="9"/>
        <v>-2.7647220332848721E-2</v>
      </c>
      <c r="P52" s="43">
        <f t="shared" si="5"/>
        <v>186.98507013060001</v>
      </c>
      <c r="Q52" s="56"/>
    </row>
    <row r="53" spans="1:20" s="4" customFormat="1" ht="15.75" thickBot="1" x14ac:dyDescent="0.3">
      <c r="A53" t="s">
        <v>115</v>
      </c>
      <c r="B53" s="62" t="s">
        <v>116</v>
      </c>
      <c r="C53" s="30">
        <v>6000</v>
      </c>
      <c r="D53" s="64">
        <v>5.3999999999999999E-2</v>
      </c>
      <c r="E53" s="85">
        <v>1500</v>
      </c>
      <c r="F53" s="58">
        <v>0</v>
      </c>
      <c r="G53" s="34">
        <f t="shared" si="0"/>
        <v>500</v>
      </c>
      <c r="H53" s="87">
        <v>0</v>
      </c>
      <c r="I53" s="34">
        <v>0</v>
      </c>
      <c r="J53" s="88">
        <f t="shared" si="1"/>
        <v>8000</v>
      </c>
      <c r="K53" s="89">
        <f t="shared" si="10"/>
        <v>0.46746735</v>
      </c>
      <c r="L53" s="79">
        <f>+'[1]2018 V191017 '!P53</f>
        <v>3846.0720000000001</v>
      </c>
      <c r="M53" s="80">
        <v>194</v>
      </c>
      <c r="N53" s="90">
        <f t="shared" si="8"/>
        <v>3739.7388000000001</v>
      </c>
      <c r="O53" s="42">
        <f t="shared" si="9"/>
        <v>-2.7647220332848721E-2</v>
      </c>
      <c r="P53" s="91">
        <f t="shared" si="5"/>
        <v>186.98507013060001</v>
      </c>
      <c r="Q53" s="56"/>
    </row>
    <row r="54" spans="1:20" s="102" customFormat="1" ht="16.5" thickTop="1" thickBot="1" x14ac:dyDescent="0.3">
      <c r="A54" s="92" t="s">
        <v>117</v>
      </c>
      <c r="B54" s="93"/>
      <c r="C54" s="94">
        <f>SUM(C4:C53)</f>
        <v>300000</v>
      </c>
      <c r="D54" s="95">
        <f>SUM(D4:D53)</f>
        <v>34.560000000000009</v>
      </c>
      <c r="E54" s="94">
        <f>SUM(E4:E53)</f>
        <v>117000</v>
      </c>
      <c r="F54" s="96"/>
      <c r="G54" s="94">
        <f>SUM(G4:G53)</f>
        <v>296040</v>
      </c>
      <c r="H54" s="97"/>
      <c r="I54" s="94">
        <f>SUM(I4:I53)</f>
        <v>86800</v>
      </c>
      <c r="J54" s="98">
        <f>SUM(J4:J53)</f>
        <v>799840</v>
      </c>
      <c r="K54" s="98"/>
      <c r="L54" s="94">
        <f>SUM(L4:L53)</f>
        <v>699478.76572500018</v>
      </c>
      <c r="M54" s="94">
        <f>SUM(M4:M53)</f>
        <v>35210</v>
      </c>
      <c r="N54" s="99">
        <f>SUM(N4:N53)</f>
        <v>699999.63391050033</v>
      </c>
      <c r="O54" s="100"/>
      <c r="P54" s="101">
        <f>SUM(P4:P53)</f>
        <v>34999.631695708034</v>
      </c>
    </row>
    <row r="55" spans="1:20" x14ac:dyDescent="0.25">
      <c r="A55" s="103"/>
      <c r="B55" s="104"/>
      <c r="C55" s="103"/>
      <c r="D55" s="3"/>
      <c r="E55" s="105"/>
      <c r="F55" s="106"/>
      <c r="G55" s="106"/>
      <c r="H55" s="3"/>
      <c r="I55" s="3"/>
      <c r="J55" s="105"/>
      <c r="K55" s="3"/>
      <c r="L55" s="3"/>
      <c r="M55" s="3"/>
      <c r="N55" s="107"/>
      <c r="O55" s="108"/>
      <c r="P55" s="134"/>
      <c r="Q55" s="134"/>
      <c r="R55" s="134"/>
      <c r="S55" s="134"/>
      <c r="T55" s="107"/>
    </row>
    <row r="56" spans="1:20" x14ac:dyDescent="0.25">
      <c r="C56" s="109"/>
      <c r="D56" s="109"/>
      <c r="E56" s="3"/>
      <c r="F56" s="110"/>
      <c r="G56" s="110"/>
      <c r="H56" s="3"/>
      <c r="I56" s="111"/>
      <c r="J56" s="111"/>
      <c r="K56" s="111"/>
      <c r="L56" s="3"/>
      <c r="M56" s="3"/>
      <c r="N56" s="135" t="s">
        <v>118</v>
      </c>
      <c r="O56" s="136"/>
      <c r="P56" s="112">
        <f>N54/L54-1</f>
        <v>7.4465189084094163E-4</v>
      </c>
      <c r="Q56" s="113"/>
      <c r="R56" s="114"/>
      <c r="S56" s="114"/>
      <c r="T56" s="107"/>
    </row>
    <row r="57" spans="1:20" x14ac:dyDescent="0.25">
      <c r="A57" s="137" t="s">
        <v>119</v>
      </c>
      <c r="B57" s="137"/>
      <c r="C57" s="115"/>
      <c r="D57" s="115"/>
      <c r="E57" s="116"/>
      <c r="F57" s="117"/>
      <c r="G57" s="117"/>
      <c r="H57" s="118"/>
      <c r="I57" s="119"/>
      <c r="J57" s="120"/>
      <c r="K57" s="119"/>
      <c r="L57" s="120"/>
      <c r="M57" s="120"/>
      <c r="N57" s="138"/>
      <c r="O57" s="139"/>
      <c r="P57" s="121"/>
      <c r="Q57" s="122"/>
      <c r="R57" s="113"/>
      <c r="S57" s="113"/>
      <c r="T57" s="113"/>
    </row>
    <row r="58" spans="1:20" ht="18" x14ac:dyDescent="0.35">
      <c r="A58" s="116"/>
      <c r="B58" s="123" t="s">
        <v>120</v>
      </c>
      <c r="C58" s="123"/>
      <c r="D58" s="123"/>
      <c r="E58" s="123"/>
      <c r="F58" s="124"/>
      <c r="G58" s="124"/>
      <c r="H58" s="125"/>
      <c r="I58" s="126"/>
      <c r="J58" s="126"/>
      <c r="K58" s="126"/>
      <c r="L58" s="126"/>
      <c r="M58" s="126"/>
      <c r="N58" s="3"/>
      <c r="O58" s="3"/>
      <c r="P58" s="3"/>
      <c r="Q58" s="7"/>
      <c r="R58" s="7"/>
      <c r="S58" s="7"/>
    </row>
    <row r="59" spans="1:20" x14ac:dyDescent="0.25">
      <c r="C59" s="127"/>
      <c r="D59" s="140"/>
      <c r="E59" s="140"/>
      <c r="F59" s="140"/>
      <c r="G59" s="140"/>
      <c r="H59" s="140"/>
      <c r="I59" s="128"/>
      <c r="J59" s="128"/>
      <c r="K59" s="128"/>
      <c r="L59" s="3"/>
      <c r="M59" s="3"/>
      <c r="N59" s="7"/>
      <c r="O59" s="3"/>
      <c r="P59" s="3"/>
      <c r="Q59" s="7"/>
      <c r="R59" s="7"/>
      <c r="S59" s="7"/>
      <c r="T59" s="129"/>
    </row>
    <row r="60" spans="1:20" x14ac:dyDescent="0.25">
      <c r="B60" s="130"/>
      <c r="C60" s="130"/>
      <c r="D60" s="133"/>
      <c r="E60" s="133"/>
      <c r="F60" s="133"/>
      <c r="G60" s="133"/>
      <c r="H60" s="133"/>
      <c r="I60" s="131"/>
      <c r="J60" s="131"/>
      <c r="K60" s="131"/>
      <c r="Q60" s="132"/>
    </row>
    <row r="61" spans="1:20" x14ac:dyDescent="0.25">
      <c r="A61" s="12"/>
      <c r="B61" s="107"/>
      <c r="C61" s="107"/>
      <c r="F61"/>
      <c r="G61"/>
      <c r="R61"/>
      <c r="S61"/>
    </row>
    <row r="62" spans="1:20" x14ac:dyDescent="0.25">
      <c r="A62" s="12"/>
      <c r="B62" s="107"/>
      <c r="C62" s="107"/>
      <c r="F62"/>
      <c r="G62"/>
      <c r="R62"/>
      <c r="S62"/>
    </row>
    <row r="63" spans="1:20" x14ac:dyDescent="0.25">
      <c r="A63" s="12"/>
      <c r="B63" s="107"/>
      <c r="C63" s="107"/>
      <c r="F63"/>
      <c r="G63"/>
      <c r="R63"/>
      <c r="S63"/>
    </row>
    <row r="64" spans="1:20" x14ac:dyDescent="0.25">
      <c r="A64" s="12"/>
      <c r="B64" s="107"/>
      <c r="C64" s="107"/>
      <c r="F64"/>
      <c r="G64"/>
      <c r="R64"/>
      <c r="S64"/>
    </row>
    <row r="65" spans="1:19" x14ac:dyDescent="0.25">
      <c r="A65" s="12"/>
      <c r="B65" s="107"/>
      <c r="C65" s="107"/>
      <c r="F65"/>
      <c r="G65"/>
      <c r="R65"/>
      <c r="S65"/>
    </row>
    <row r="66" spans="1:19" x14ac:dyDescent="0.25">
      <c r="A66" s="12"/>
      <c r="B66" s="107"/>
      <c r="C66" s="107"/>
      <c r="F66"/>
      <c r="G66"/>
      <c r="R66"/>
      <c r="S66"/>
    </row>
    <row r="67" spans="1:19" x14ac:dyDescent="0.25">
      <c r="A67" s="12"/>
      <c r="B67" s="107"/>
      <c r="C67" s="107"/>
      <c r="F67"/>
      <c r="G67"/>
      <c r="R67"/>
      <c r="S67"/>
    </row>
    <row r="68" spans="1:19" x14ac:dyDescent="0.25">
      <c r="A68" s="12"/>
      <c r="B68" s="107"/>
      <c r="C68" s="107"/>
      <c r="F68"/>
      <c r="G68"/>
      <c r="R68"/>
      <c r="S68"/>
    </row>
    <row r="69" spans="1:19" x14ac:dyDescent="0.25">
      <c r="A69" s="12"/>
      <c r="B69" s="107"/>
      <c r="C69" s="107"/>
      <c r="F69"/>
      <c r="G69"/>
      <c r="R69"/>
      <c r="S69"/>
    </row>
    <row r="70" spans="1:19" x14ac:dyDescent="0.25">
      <c r="A70" s="12"/>
      <c r="B70" s="107"/>
      <c r="C70" s="107"/>
      <c r="F70"/>
      <c r="G70"/>
      <c r="R70"/>
      <c r="S70"/>
    </row>
    <row r="71" spans="1:19" x14ac:dyDescent="0.25">
      <c r="A71" s="12"/>
      <c r="B71" s="107"/>
      <c r="C71" s="107"/>
      <c r="F71"/>
      <c r="G71"/>
      <c r="R71"/>
      <c r="S71"/>
    </row>
    <row r="72" spans="1:19" x14ac:dyDescent="0.25">
      <c r="A72" s="12"/>
      <c r="B72" s="107"/>
      <c r="C72" s="107"/>
      <c r="F72"/>
      <c r="G72"/>
      <c r="R72"/>
      <c r="S72"/>
    </row>
    <row r="73" spans="1:19" x14ac:dyDescent="0.25">
      <c r="A73" s="12"/>
      <c r="B73" s="107"/>
      <c r="C73" s="107"/>
      <c r="F73"/>
      <c r="G73"/>
      <c r="R73"/>
      <c r="S73"/>
    </row>
    <row r="74" spans="1:19" x14ac:dyDescent="0.25">
      <c r="A74" s="12"/>
      <c r="B74" s="107"/>
      <c r="C74" s="107"/>
      <c r="F74"/>
      <c r="G74"/>
      <c r="R74"/>
      <c r="S74"/>
    </row>
    <row r="75" spans="1:19" x14ac:dyDescent="0.25">
      <c r="A75" s="12"/>
      <c r="B75" s="107"/>
      <c r="C75" s="107"/>
      <c r="F75"/>
      <c r="G75"/>
      <c r="R75"/>
      <c r="S75"/>
    </row>
    <row r="76" spans="1:19" x14ac:dyDescent="0.25">
      <c r="A76" s="12"/>
      <c r="B76" s="107"/>
      <c r="C76" s="107"/>
      <c r="F76"/>
      <c r="G76"/>
      <c r="R76"/>
      <c r="S76"/>
    </row>
    <row r="77" spans="1:19" x14ac:dyDescent="0.25">
      <c r="A77" s="12"/>
      <c r="B77" s="107"/>
      <c r="C77" s="107"/>
      <c r="F77"/>
      <c r="G77"/>
      <c r="R77"/>
      <c r="S77"/>
    </row>
    <row r="78" spans="1:19" x14ac:dyDescent="0.25">
      <c r="A78" s="12"/>
      <c r="B78" s="107"/>
      <c r="C78" s="107"/>
      <c r="F78"/>
      <c r="G78"/>
      <c r="R78"/>
      <c r="S78"/>
    </row>
    <row r="79" spans="1:19" x14ac:dyDescent="0.25">
      <c r="A79" s="12"/>
      <c r="B79" s="107"/>
      <c r="C79" s="107"/>
      <c r="F79"/>
      <c r="G79"/>
      <c r="R79"/>
      <c r="S79"/>
    </row>
    <row r="80" spans="1:19" x14ac:dyDescent="0.25">
      <c r="A80" s="12"/>
      <c r="B80" s="107"/>
      <c r="C80" s="107"/>
      <c r="F80"/>
      <c r="G80"/>
      <c r="R80"/>
      <c r="S80"/>
    </row>
    <row r="81" spans="1:19" x14ac:dyDescent="0.25">
      <c r="A81" s="12"/>
      <c r="B81" s="107"/>
      <c r="C81" s="107"/>
      <c r="F81"/>
      <c r="G81"/>
      <c r="R81"/>
      <c r="S81"/>
    </row>
    <row r="82" spans="1:19" x14ac:dyDescent="0.25">
      <c r="A82" s="12"/>
      <c r="B82" s="107"/>
      <c r="C82" s="107"/>
      <c r="F82"/>
      <c r="G82"/>
      <c r="R82"/>
      <c r="S82"/>
    </row>
  </sheetData>
  <mergeCells count="6">
    <mergeCell ref="D60:H60"/>
    <mergeCell ref="P55:S55"/>
    <mergeCell ref="N56:O56"/>
    <mergeCell ref="A57:B57"/>
    <mergeCell ref="N57:O57"/>
    <mergeCell ref="D59:H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2019 v 121118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Frederique</cp:lastModifiedBy>
  <dcterms:created xsi:type="dcterms:W3CDTF">2018-11-12T09:30:59Z</dcterms:created>
  <dcterms:modified xsi:type="dcterms:W3CDTF">2018-11-12T13:58:26Z</dcterms:modified>
</cp:coreProperties>
</file>